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ate1904="1"/>
  <mc:AlternateContent xmlns:mc="http://schemas.openxmlformats.org/markup-compatibility/2006">
    <mc:Choice Requires="x15">
      <x15ac:absPath xmlns:x15ac="http://schemas.microsoft.com/office/spreadsheetml/2010/11/ac" url="C:\Users\wreese\Box\111 Docs from Ofc PC\Finance 7110 (MBA Investments)\Spreadsheets\"/>
    </mc:Choice>
  </mc:AlternateContent>
  <xr:revisionPtr revIDLastSave="0" documentId="8_{B03EA000-2E97-4D0A-B0B6-106B087EB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urns by year" sheetId="1" r:id="rId1"/>
    <sheet name="S&amp;P 500 &amp; Raw Data" sheetId="2" r:id="rId2"/>
  </sheets>
  <externalReferences>
    <externalReference r:id="rId3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C118" i="1"/>
  <c r="D118" i="1"/>
  <c r="B118" i="1"/>
  <c r="C117" i="1"/>
  <c r="D117" i="1"/>
  <c r="B117" i="1"/>
  <c r="C116" i="1"/>
  <c r="D116" i="1"/>
  <c r="B116" i="1"/>
  <c r="C113" i="1"/>
  <c r="D113" i="1"/>
  <c r="C112" i="1"/>
  <c r="D112" i="1"/>
  <c r="B113" i="1"/>
  <c r="B112" i="1"/>
  <c r="C111" i="1"/>
  <c r="D111" i="1"/>
  <c r="B111" i="1"/>
  <c r="B107" i="1"/>
  <c r="E107" i="1" s="1"/>
  <c r="D107" i="1"/>
  <c r="G107" i="1" s="1"/>
  <c r="F107" i="1"/>
  <c r="I107" i="1"/>
  <c r="J107" i="1"/>
  <c r="K107" i="1"/>
  <c r="F99" i="2"/>
  <c r="D99" i="2"/>
  <c r="F98" i="2"/>
  <c r="D98" i="2"/>
  <c r="F97" i="2"/>
  <c r="D97" i="2"/>
  <c r="F96" i="2"/>
  <c r="D96" i="2"/>
  <c r="F95" i="2"/>
  <c r="D95" i="2"/>
  <c r="F94" i="2"/>
  <c r="E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J106" i="1"/>
  <c r="B106" i="1"/>
  <c r="D106" i="1"/>
  <c r="K106" i="1" s="1"/>
  <c r="D105" i="1"/>
  <c r="B105" i="1"/>
  <c r="I105" i="1" s="1"/>
  <c r="J105" i="1"/>
  <c r="I106" i="1" l="1"/>
  <c r="K105" i="1"/>
  <c r="D92" i="1"/>
  <c r="D96" i="1"/>
  <c r="D100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I104" i="1" s="1"/>
  <c r="D104" i="1"/>
  <c r="K104" i="1" s="1"/>
  <c r="D101" i="1"/>
  <c r="D99" i="1"/>
  <c r="D98" i="1"/>
  <c r="D97" i="1"/>
  <c r="D95" i="1"/>
  <c r="D94" i="1"/>
  <c r="D93" i="1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C35" i="2"/>
  <c r="F34" i="2"/>
  <c r="C34" i="2"/>
  <c r="F33" i="2"/>
  <c r="C33" i="2"/>
  <c r="F32" i="2"/>
  <c r="C32" i="2"/>
  <c r="F31" i="2"/>
  <c r="C31" i="2"/>
  <c r="F30" i="2"/>
  <c r="C30" i="2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D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C4" i="2"/>
  <c r="C3" i="2"/>
  <c r="J104" i="1"/>
  <c r="D103" i="1" l="1"/>
  <c r="K103" i="1" s="1"/>
  <c r="D102" i="1"/>
  <c r="I103" i="1"/>
  <c r="J103" i="1"/>
  <c r="K102" i="1" l="1"/>
  <c r="J102" i="1"/>
  <c r="I102" i="1"/>
  <c r="I101" i="1" l="1"/>
  <c r="J101" i="1"/>
  <c r="K101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I92" i="1"/>
  <c r="I93" i="1"/>
  <c r="I94" i="1"/>
  <c r="I95" i="1"/>
  <c r="I96" i="1"/>
  <c r="I97" i="1"/>
  <c r="I98" i="1"/>
  <c r="I99" i="1"/>
  <c r="I100" i="1"/>
  <c r="D89" i="1" l="1"/>
  <c r="K89" i="1" s="1"/>
  <c r="D90" i="1"/>
  <c r="K90" i="1" s="1"/>
  <c r="D91" i="1"/>
  <c r="B89" i="1"/>
  <c r="I89" i="1" s="1"/>
  <c r="B90" i="1"/>
  <c r="I90" i="1" s="1"/>
  <c r="B91" i="1"/>
  <c r="B12" i="1"/>
  <c r="B13" i="1"/>
  <c r="I13" i="1" s="1"/>
  <c r="B14" i="1"/>
  <c r="I14" i="1" s="1"/>
  <c r="B15" i="1"/>
  <c r="I15" i="1" s="1"/>
  <c r="B16" i="1"/>
  <c r="I16" i="1" s="1"/>
  <c r="B17" i="1"/>
  <c r="I17" i="1" s="1"/>
  <c r="B18" i="1"/>
  <c r="I18" i="1" s="1"/>
  <c r="B19" i="1"/>
  <c r="I19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26" i="1"/>
  <c r="I26" i="1" s="1"/>
  <c r="B27" i="1"/>
  <c r="I27" i="1" s="1"/>
  <c r="B28" i="1"/>
  <c r="I28" i="1" s="1"/>
  <c r="B29" i="1"/>
  <c r="I29" i="1" s="1"/>
  <c r="B30" i="1"/>
  <c r="I30" i="1" s="1"/>
  <c r="B31" i="1"/>
  <c r="I31" i="1" s="1"/>
  <c r="B32" i="1"/>
  <c r="I32" i="1" s="1"/>
  <c r="B33" i="1"/>
  <c r="I33" i="1" s="1"/>
  <c r="B34" i="1"/>
  <c r="I34" i="1" s="1"/>
  <c r="B35" i="1"/>
  <c r="I35" i="1" s="1"/>
  <c r="B36" i="1"/>
  <c r="I36" i="1" s="1"/>
  <c r="B37" i="1"/>
  <c r="I37" i="1" s="1"/>
  <c r="B38" i="1"/>
  <c r="I38" i="1" s="1"/>
  <c r="B39" i="1"/>
  <c r="I39" i="1" s="1"/>
  <c r="B40" i="1"/>
  <c r="I40" i="1" s="1"/>
  <c r="B41" i="1"/>
  <c r="I41" i="1" s="1"/>
  <c r="B42" i="1"/>
  <c r="I42" i="1" s="1"/>
  <c r="B43" i="1"/>
  <c r="I43" i="1" s="1"/>
  <c r="B44" i="1"/>
  <c r="I44" i="1" s="1"/>
  <c r="B45" i="1"/>
  <c r="I45" i="1" s="1"/>
  <c r="B46" i="1"/>
  <c r="I46" i="1" s="1"/>
  <c r="F12" i="1"/>
  <c r="D12" i="1"/>
  <c r="D13" i="1"/>
  <c r="K13" i="1" s="1"/>
  <c r="D14" i="1"/>
  <c r="K14" i="1" s="1"/>
  <c r="D15" i="1"/>
  <c r="K15" i="1" s="1"/>
  <c r="D16" i="1"/>
  <c r="K16" i="1" s="1"/>
  <c r="D17" i="1"/>
  <c r="K17" i="1" s="1"/>
  <c r="D18" i="1"/>
  <c r="K18" i="1" s="1"/>
  <c r="D19" i="1"/>
  <c r="K19" i="1" s="1"/>
  <c r="D20" i="1"/>
  <c r="K20" i="1" s="1"/>
  <c r="D21" i="1"/>
  <c r="K21" i="1" s="1"/>
  <c r="D22" i="1"/>
  <c r="K22" i="1" s="1"/>
  <c r="D23" i="1"/>
  <c r="K23" i="1" s="1"/>
  <c r="D24" i="1"/>
  <c r="K24" i="1" s="1"/>
  <c r="D25" i="1"/>
  <c r="K25" i="1" s="1"/>
  <c r="D26" i="1"/>
  <c r="K26" i="1" s="1"/>
  <c r="D27" i="1"/>
  <c r="K27" i="1" s="1"/>
  <c r="D28" i="1"/>
  <c r="K28" i="1" s="1"/>
  <c r="D29" i="1"/>
  <c r="K29" i="1" s="1"/>
  <c r="D30" i="1"/>
  <c r="K30" i="1" s="1"/>
  <c r="D31" i="1"/>
  <c r="K31" i="1" s="1"/>
  <c r="D32" i="1"/>
  <c r="K32" i="1" s="1"/>
  <c r="D33" i="1"/>
  <c r="K33" i="1" s="1"/>
  <c r="D34" i="1"/>
  <c r="K34" i="1" s="1"/>
  <c r="D35" i="1"/>
  <c r="K35" i="1" s="1"/>
  <c r="D36" i="1"/>
  <c r="K36" i="1" s="1"/>
  <c r="D37" i="1"/>
  <c r="K37" i="1" s="1"/>
  <c r="D38" i="1"/>
  <c r="K38" i="1" s="1"/>
  <c r="D39" i="1"/>
  <c r="K39" i="1" s="1"/>
  <c r="D40" i="1"/>
  <c r="K40" i="1" s="1"/>
  <c r="D41" i="1"/>
  <c r="K41" i="1" s="1"/>
  <c r="D42" i="1"/>
  <c r="K42" i="1" s="1"/>
  <c r="D43" i="1"/>
  <c r="K43" i="1" s="1"/>
  <c r="D44" i="1"/>
  <c r="K44" i="1" s="1"/>
  <c r="D45" i="1"/>
  <c r="K45" i="1" s="1"/>
  <c r="D46" i="1"/>
  <c r="K46" i="1" s="1"/>
  <c r="B47" i="1"/>
  <c r="I47" i="1" s="1"/>
  <c r="B48" i="1"/>
  <c r="I48" i="1" s="1"/>
  <c r="B49" i="1"/>
  <c r="I49" i="1" s="1"/>
  <c r="B50" i="1"/>
  <c r="I50" i="1" s="1"/>
  <c r="B51" i="1"/>
  <c r="B52" i="1"/>
  <c r="I52" i="1" s="1"/>
  <c r="B53" i="1"/>
  <c r="I53" i="1" s="1"/>
  <c r="B54" i="1"/>
  <c r="I54" i="1" s="1"/>
  <c r="B55" i="1"/>
  <c r="I55" i="1" s="1"/>
  <c r="B56" i="1"/>
  <c r="I56" i="1" s="1"/>
  <c r="B57" i="1"/>
  <c r="I57" i="1" s="1"/>
  <c r="B58" i="1"/>
  <c r="I58" i="1" s="1"/>
  <c r="B59" i="1"/>
  <c r="I59" i="1" s="1"/>
  <c r="B60" i="1"/>
  <c r="I60" i="1" s="1"/>
  <c r="B61" i="1"/>
  <c r="I61" i="1" s="1"/>
  <c r="B62" i="1"/>
  <c r="I62" i="1" s="1"/>
  <c r="B63" i="1"/>
  <c r="I63" i="1" s="1"/>
  <c r="B64" i="1"/>
  <c r="I64" i="1" s="1"/>
  <c r="B65" i="1"/>
  <c r="I65" i="1" s="1"/>
  <c r="B66" i="1"/>
  <c r="I66" i="1" s="1"/>
  <c r="B67" i="1"/>
  <c r="I67" i="1" s="1"/>
  <c r="B68" i="1"/>
  <c r="I68" i="1" s="1"/>
  <c r="B69" i="1"/>
  <c r="I69" i="1" s="1"/>
  <c r="B70" i="1"/>
  <c r="I70" i="1" s="1"/>
  <c r="B71" i="1"/>
  <c r="I71" i="1" s="1"/>
  <c r="B72" i="1"/>
  <c r="I72" i="1" s="1"/>
  <c r="B73" i="1"/>
  <c r="I73" i="1" s="1"/>
  <c r="B74" i="1"/>
  <c r="I74" i="1" s="1"/>
  <c r="B75" i="1"/>
  <c r="I75" i="1" s="1"/>
  <c r="B76" i="1"/>
  <c r="I76" i="1" s="1"/>
  <c r="B77" i="1"/>
  <c r="I77" i="1" s="1"/>
  <c r="B78" i="1"/>
  <c r="I78" i="1" s="1"/>
  <c r="B79" i="1"/>
  <c r="I79" i="1" s="1"/>
  <c r="I80" i="1"/>
  <c r="I81" i="1"/>
  <c r="B82" i="1"/>
  <c r="I82" i="1" s="1"/>
  <c r="B83" i="1"/>
  <c r="I83" i="1" s="1"/>
  <c r="B84" i="1"/>
  <c r="B85" i="1"/>
  <c r="I85" i="1" s="1"/>
  <c r="B86" i="1"/>
  <c r="I86" i="1" s="1"/>
  <c r="B87" i="1"/>
  <c r="I87" i="1" s="1"/>
  <c r="B88" i="1"/>
  <c r="I88" i="1" s="1"/>
  <c r="D47" i="1"/>
  <c r="K47" i="1" s="1"/>
  <c r="D48" i="1"/>
  <c r="K48" i="1" s="1"/>
  <c r="D49" i="1"/>
  <c r="K49" i="1" s="1"/>
  <c r="D50" i="1"/>
  <c r="K50" i="1" s="1"/>
  <c r="D51" i="1"/>
  <c r="D52" i="1"/>
  <c r="K52" i="1" s="1"/>
  <c r="D53" i="1"/>
  <c r="K53" i="1" s="1"/>
  <c r="D54" i="1"/>
  <c r="K54" i="1" s="1"/>
  <c r="D55" i="1"/>
  <c r="K55" i="1" s="1"/>
  <c r="D56" i="1"/>
  <c r="K56" i="1" s="1"/>
  <c r="D57" i="1"/>
  <c r="K57" i="1" s="1"/>
  <c r="D58" i="1"/>
  <c r="K58" i="1" s="1"/>
  <c r="D59" i="1"/>
  <c r="K59" i="1" s="1"/>
  <c r="D60" i="1"/>
  <c r="K60" i="1" s="1"/>
  <c r="D61" i="1"/>
  <c r="K61" i="1" s="1"/>
  <c r="D62" i="1"/>
  <c r="K62" i="1" s="1"/>
  <c r="D63" i="1"/>
  <c r="K63" i="1" s="1"/>
  <c r="D64" i="1"/>
  <c r="K64" i="1" s="1"/>
  <c r="D65" i="1"/>
  <c r="K65" i="1" s="1"/>
  <c r="D66" i="1"/>
  <c r="K66" i="1" s="1"/>
  <c r="D67" i="1"/>
  <c r="K67" i="1" s="1"/>
  <c r="D68" i="1"/>
  <c r="K68" i="1" s="1"/>
  <c r="D69" i="1"/>
  <c r="K69" i="1" s="1"/>
  <c r="D70" i="1"/>
  <c r="K70" i="1" s="1"/>
  <c r="D71" i="1"/>
  <c r="K71" i="1" s="1"/>
  <c r="D72" i="1"/>
  <c r="K72" i="1" s="1"/>
  <c r="D73" i="1"/>
  <c r="K73" i="1" s="1"/>
  <c r="D74" i="1"/>
  <c r="K74" i="1" s="1"/>
  <c r="D75" i="1"/>
  <c r="K75" i="1" s="1"/>
  <c r="D76" i="1"/>
  <c r="K76" i="1" s="1"/>
  <c r="D77" i="1"/>
  <c r="K77" i="1" s="1"/>
  <c r="D78" i="1"/>
  <c r="K78" i="1" s="1"/>
  <c r="D79" i="1"/>
  <c r="K79" i="1" s="1"/>
  <c r="D80" i="1"/>
  <c r="K80" i="1" s="1"/>
  <c r="D81" i="1"/>
  <c r="K81" i="1" s="1"/>
  <c r="D82" i="1"/>
  <c r="K82" i="1" s="1"/>
  <c r="D83" i="1"/>
  <c r="K83" i="1" s="1"/>
  <c r="D84" i="1"/>
  <c r="D85" i="1"/>
  <c r="K85" i="1" s="1"/>
  <c r="D86" i="1"/>
  <c r="K86" i="1" s="1"/>
  <c r="D87" i="1"/>
  <c r="K87" i="1" s="1"/>
  <c r="D88" i="1"/>
  <c r="K88" i="1" s="1"/>
  <c r="K84" i="1" l="1"/>
  <c r="I84" i="1"/>
  <c r="K12" i="1"/>
  <c r="I12" i="1"/>
  <c r="G12" i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K51" i="1"/>
  <c r="I51" i="1"/>
  <c r="I91" i="1"/>
  <c r="K91" i="1"/>
  <c r="G113" i="1"/>
  <c r="E12" i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F113" i="1"/>
  <c r="F111" i="1"/>
  <c r="G111" i="1"/>
  <c r="G112" i="1"/>
  <c r="F112" i="1"/>
  <c r="E101" i="1" l="1"/>
  <c r="F118" i="1"/>
  <c r="G116" i="1"/>
  <c r="G118" i="1"/>
  <c r="E102" i="1" l="1"/>
  <c r="F117" i="1"/>
  <c r="G117" i="1"/>
  <c r="F116" i="1"/>
  <c r="E103" i="1" l="1"/>
  <c r="E104" i="1" s="1"/>
  <c r="E105" i="1" s="1"/>
  <c r="E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Aswath Damodaran</author>
  </authors>
  <commentList>
    <comment ref="C2" authorId="0" shapeId="0" xr:uid="{00000000-0006-0000-0000-000001000000}">
      <text>
        <r>
          <rPr>
            <sz val="9"/>
            <color indexed="81"/>
            <rFont val="Geneva"/>
          </rPr>
          <t>ST: Short term (Treasury bill)
LT: Long term (Treasury bond)</t>
        </r>
      </text>
    </comment>
    <comment ref="C3" authorId="0" shapeId="0" xr:uid="{00000000-0006-0000-0000-000002000000}">
      <text>
        <r>
          <rPr>
            <sz val="9"/>
            <color indexed="81"/>
            <rFont val="Geneva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<sst xmlns="http://schemas.openxmlformats.org/spreadsheetml/2006/main" count="37" uniqueCount="30">
  <si>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</si>
  <si>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</si>
  <si>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</si>
  <si>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</si>
  <si>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</si>
  <si>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</si>
  <si>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</si>
  <si>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</si>
  <si>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</si>
  <si>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</si>
  <si>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</si>
  <si>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</si>
  <si>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</si>
  <si>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</si>
  <si>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</si>
  <si>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</si>
  <si>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</si>
  <si>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</si>
  <si>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</si>
  <si>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</si>
  <si>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T.bills in starting year:</t>
  </si>
  <si>
    <t>Value of T.bonds in starting year:</t>
  </si>
  <si>
    <t>Customixed Geometric risk premium estimator</t>
  </si>
  <si>
    <t>st</t>
  </si>
  <si>
    <t>1928-2022</t>
  </si>
  <si>
    <t>1967-2022</t>
  </si>
  <si>
    <t>2007-2022</t>
  </si>
  <si>
    <t>1928-2023</t>
  </si>
  <si>
    <t>1967-2023</t>
  </si>
  <si>
    <t>2007-2023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</si>
</sst>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Geneva"/>
    </font>
    <font>
      <sz val="10"/>
      <name val="Geneva"/>
    </font>
    <font>
      <i/>
      <sz val="12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i/>
      <sz val="12"/>
      <name val="Times"/>
      <family val="1"/>
    </font>
    <font>
      <sz val="9"/>
      <color indexed="81"/>
      <name val="Geneva"/>
    </font>
    <font>
      <sz val="14"/>
      <color indexed="10"/>
      <name val="Times"/>
      <family val="1"/>
    </font>
    <font>
      <sz val="14"/>
      <color indexed="10"/>
      <name val="Geneva"/>
    </font>
    <font>
      <sz val="10"/>
      <name val="Times"/>
      <family val="1"/>
    </font>
    <font>
      <sz val="12"/>
      <name val="Calibri"/>
      <family val="2"/>
    </font>
    <font>
      <sz val="10"/>
      <color rgb="FF008000"/>
      <name val="Geneva"/>
      <family val="2"/>
      <charset val="1"/>
    </font>
    <font>
      <sz val="12"/>
      <color theme="1"/>
      <name val="Times"/>
      <family val="1"/>
    </font>
    <font>
      <sz val="10"/>
      <color theme="1"/>
      <name val="Genev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3" fillId="0" borderId="0" xfId="0" applyFont="1"/>
    <xf numFmtId="0" fontId="5" fillId="0" borderId="0" xfId="0" applyFont="1"/>
    <xf numFmtId="10" fontId="3" fillId="0" borderId="1" xfId="0" applyNumberFormat="1" applyFont="1" applyBorder="1"/>
    <xf numFmtId="0" fontId="4" fillId="0" borderId="0" xfId="0" applyFont="1"/>
    <xf numFmtId="10" fontId="3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3" fillId="0" borderId="6" xfId="1" applyFont="1" applyBorder="1"/>
    <xf numFmtId="44" fontId="3" fillId="0" borderId="0" xfId="1" applyFont="1" applyBorder="1"/>
    <xf numFmtId="10" fontId="0" fillId="0" borderId="0" xfId="0" applyNumberFormat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43" fontId="0" fillId="0" borderId="0" xfId="3" applyFont="1"/>
    <xf numFmtId="10" fontId="0" fillId="0" borderId="0" xfId="2" applyNumberFormat="1" applyFont="1"/>
    <xf numFmtId="10" fontId="3" fillId="0" borderId="1" xfId="2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13" fillId="0" borderId="0" xfId="0" applyNumberFormat="1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reese\Downloads\histretSP.xls" TargetMode="External"/><Relationship Id="rId1" Type="http://schemas.openxmlformats.org/officeDocument/2006/relationships/externalLinkPath" Target="/Users/wreese/Downloads/histret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ions and FAQ"/>
      <sheetName val="Returns by year"/>
      <sheetName val="S&amp;P 500 &amp; Raw Data"/>
      <sheetName val="T. Bond yield &amp; return"/>
      <sheetName val="T. Bill rates"/>
      <sheetName val="Inflation Rate"/>
      <sheetName val="Summary for ppt"/>
      <sheetName val="Home Prices (Raw Data)"/>
      <sheetName val="Moody's Rates"/>
      <sheetName val="Home Prices"/>
      <sheetName val="Gold Price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>
        <row r="98">
          <cell r="C98">
            <v>2.8017162707789457E-2</v>
          </cell>
        </row>
        <row r="99">
          <cell r="B99">
            <v>2.69E-2</v>
          </cell>
          <cell r="C99">
            <v>-1.6692385713402633E-4</v>
          </cell>
        </row>
        <row r="100">
          <cell r="C100">
            <v>9.6356307415483927E-2</v>
          </cell>
        </row>
        <row r="101">
          <cell r="C101">
            <v>0.1133189764661412</v>
          </cell>
        </row>
        <row r="102">
          <cell r="C102">
            <v>-4.416034448604475E-2</v>
          </cell>
        </row>
        <row r="103">
          <cell r="C103">
            <v>-0.1782817153825067</v>
          </cell>
        </row>
        <row r="104">
          <cell r="C104">
            <v>3.8800000000000001E-2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tabSelected="1" workbookViewId="0">
      <pane xSplit="1" ySplit="11" topLeftCell="B99" activePane="bottomRight" state="frozen"/>
      <selection pane="topRight" activeCell="B1" sqref="B1"/>
      <selection pane="bottomLeft" activeCell="A12" sqref="A12"/>
      <selection pane="bottomRight" activeCell="E9" sqref="E9"/>
    </sheetView>
  </sheetViews>
  <sheetFormatPr defaultColWidth="11.42578125" defaultRowHeight="15.75"/>
  <cols>
    <col min="1" max="1" width="15.5703125" style="11" bestFit="1" customWidth="1"/>
    <col min="2" max="2" width="9.140625" style="11" customWidth="1"/>
    <col min="3" max="3" width="9" style="11" customWidth="1"/>
    <col min="4" max="4" width="10.7109375" style="11" customWidth="1"/>
    <col min="5" max="5" width="14.5703125" style="11" customWidth="1"/>
    <col min="6" max="6" width="15.28515625" style="11" customWidth="1"/>
    <col min="7" max="7" width="12.85546875" style="11" bestFit="1" customWidth="1"/>
  </cols>
  <sheetData>
    <row r="1" spans="1:11" s="25" customFormat="1" ht="18.75">
      <c r="A1" s="24" t="s">
        <v>22</v>
      </c>
      <c r="B1" s="24"/>
      <c r="C1" s="24"/>
      <c r="D1" s="24"/>
      <c r="E1" s="24"/>
      <c r="F1" s="24"/>
      <c r="G1" s="24"/>
    </row>
    <row r="2" spans="1:11">
      <c r="A2" s="11" t="s">
        <v>16</v>
      </c>
      <c r="C2" s="20" t="s">
        <v>23</v>
      </c>
    </row>
    <row r="3" spans="1:11">
      <c r="A3" s="11" t="s">
        <v>17</v>
      </c>
      <c r="C3" s="20">
        <v>1929</v>
      </c>
    </row>
    <row r="4" spans="1:11">
      <c r="E4" s="3"/>
    </row>
    <row r="5" spans="1:11">
      <c r="A5" s="11" t="s">
        <v>19</v>
      </c>
      <c r="E5" s="21">
        <f>VLOOKUP(C3-1,A12:G107,5)</f>
        <v>143.81115515288789</v>
      </c>
    </row>
    <row r="6" spans="1:11">
      <c r="A6" s="11" t="s">
        <v>20</v>
      </c>
      <c r="E6" s="21">
        <f>VLOOKUP(C3-1,A12:G107,6)</f>
        <v>103.08</v>
      </c>
    </row>
    <row r="7" spans="1:11" ht="16.5" thickBot="1">
      <c r="A7" s="11" t="s">
        <v>21</v>
      </c>
      <c r="E7" s="22">
        <f>VLOOKUP(C3-1,A11:G107,7)</f>
        <v>100.83547085897993</v>
      </c>
    </row>
    <row r="8" spans="1:11" ht="16.5" thickBot="1">
      <c r="A8" s="11" t="s">
        <v>18</v>
      </c>
      <c r="E8" s="23">
        <f>IF(C2="ST",(E107/E5)^(1/(A107-C3+1))-(F107/E6)^(1/(A107-C3+1)),(E107/E5)^(1/(A107-C3+1))-(G107/E7)^(1/(A107-C3+1)))</f>
        <v>6.1703731251977034E-2</v>
      </c>
    </row>
    <row r="9" spans="1:11" ht="16.5" thickBot="1"/>
    <row r="10" spans="1:11" ht="16.5" thickBot="1">
      <c r="B10" s="9" t="s">
        <v>0</v>
      </c>
      <c r="C10" s="8"/>
      <c r="D10" s="10"/>
      <c r="E10" s="9" t="s">
        <v>1</v>
      </c>
      <c r="F10" s="8"/>
      <c r="G10" s="10"/>
    </row>
    <row r="11" spans="1:11">
      <c r="A11" s="5" t="s">
        <v>2</v>
      </c>
      <c r="B11" s="5" t="s">
        <v>3</v>
      </c>
      <c r="C11" s="5" t="s">
        <v>4</v>
      </c>
      <c r="D11" s="5" t="s">
        <v>5</v>
      </c>
      <c r="E11" s="6" t="s">
        <v>3</v>
      </c>
      <c r="F11" s="6" t="s">
        <v>4</v>
      </c>
      <c r="G11" s="6" t="s">
        <v>5</v>
      </c>
    </row>
    <row r="12" spans="1:11">
      <c r="A12" s="1">
        <v>1928</v>
      </c>
      <c r="B12" s="2">
        <f>('S&amp;P 500 &amp; Raw Data'!B4-'S&amp;P 500 &amp; Raw Data'!B3+'S&amp;P 500 &amp; Raw Data'!C4)/'S&amp;P 500 &amp; Raw Data'!B3</f>
        <v>0.43811155152887893</v>
      </c>
      <c r="C12" s="2">
        <v>3.0800000000000001E-2</v>
      </c>
      <c r="D12" s="2">
        <f>'S&amp;P 500 &amp; Raw Data'!F4</f>
        <v>8.354708589799302E-3</v>
      </c>
      <c r="E12" s="7">
        <f>100*(1+B12)</f>
        <v>143.81115515288789</v>
      </c>
      <c r="F12" s="7">
        <f>100*(1+C12)</f>
        <v>103.08</v>
      </c>
      <c r="G12" s="7">
        <f>100*(1+D12)</f>
        <v>100.83547085897993</v>
      </c>
      <c r="I12" s="35">
        <f>B12+1</f>
        <v>1.4381115515288789</v>
      </c>
      <c r="J12" s="35">
        <f t="shared" ref="J12:K27" si="0">C12+1</f>
        <v>1.0307999999999999</v>
      </c>
      <c r="K12" s="35">
        <f t="shared" si="0"/>
        <v>1.0083547085897993</v>
      </c>
    </row>
    <row r="13" spans="1:11">
      <c r="A13" s="1">
        <v>1929</v>
      </c>
      <c r="B13" s="2">
        <f>('S&amp;P 500 &amp; Raw Data'!B5-'S&amp;P 500 &amp; Raw Data'!B4+'S&amp;P 500 &amp; Raw Data'!C5)/'S&amp;P 500 &amp; Raw Data'!B4</f>
        <v>-8.2979466119096595E-2</v>
      </c>
      <c r="C13" s="2">
        <v>3.1600000000000003E-2</v>
      </c>
      <c r="D13" s="2">
        <f>'S&amp;P 500 &amp; Raw Data'!F5</f>
        <v>4.2038041563204259E-2</v>
      </c>
      <c r="E13" s="7">
        <f t="shared" ref="E13:E44" si="1">E12*(1+B13)</f>
        <v>131.87778227633069</v>
      </c>
      <c r="F13" s="7">
        <f t="shared" ref="F13:F44" si="2">F12*(1+C13)</f>
        <v>106.337328</v>
      </c>
      <c r="G13" s="7">
        <f t="shared" ref="G13:G26" si="3">G12*(1+D13)</f>
        <v>105.074396573995</v>
      </c>
      <c r="I13" s="35">
        <f t="shared" ref="I13:I76" si="4">B13+1</f>
        <v>0.91702053388090343</v>
      </c>
      <c r="J13" s="35">
        <f t="shared" si="0"/>
        <v>1.0316000000000001</v>
      </c>
      <c r="K13" s="35">
        <f t="shared" si="0"/>
        <v>1.0420380415632042</v>
      </c>
    </row>
    <row r="14" spans="1:11">
      <c r="A14" s="1">
        <v>1930</v>
      </c>
      <c r="B14" s="2">
        <f>('S&amp;P 500 &amp; Raw Data'!B6-'S&amp;P 500 &amp; Raw Data'!B5+'S&amp;P 500 &amp; Raw Data'!C6)/'S&amp;P 500 &amp; Raw Data'!B5</f>
        <v>-0.25123636363636365</v>
      </c>
      <c r="C14" s="2">
        <v>4.5499999999999999E-2</v>
      </c>
      <c r="D14" s="2">
        <f>'S&amp;P 500 &amp; Raw Data'!F6</f>
        <v>4.5409314348970366E-2</v>
      </c>
      <c r="E14" s="7">
        <f t="shared" si="1"/>
        <v>98.745287812797272</v>
      </c>
      <c r="F14" s="7">
        <f t="shared" si="2"/>
        <v>111.17567642400002</v>
      </c>
      <c r="G14" s="7">
        <f t="shared" si="3"/>
        <v>109.84575287805193</v>
      </c>
      <c r="I14" s="35">
        <f t="shared" si="4"/>
        <v>0.7487636363636363</v>
      </c>
      <c r="J14" s="35">
        <f t="shared" si="0"/>
        <v>1.0455000000000001</v>
      </c>
      <c r="K14" s="35">
        <f t="shared" si="0"/>
        <v>1.0454093143489704</v>
      </c>
    </row>
    <row r="15" spans="1:11">
      <c r="A15" s="1">
        <v>1931</v>
      </c>
      <c r="B15" s="2">
        <f>('S&amp;P 500 &amp; Raw Data'!B7-'S&amp;P 500 &amp; Raw Data'!B6+'S&amp;P 500 &amp; Raw Data'!C7)/'S&amp;P 500 &amp; Raw Data'!B6</f>
        <v>-0.43837548891786188</v>
      </c>
      <c r="C15" s="2">
        <v>2.3099999999999999E-2</v>
      </c>
      <c r="D15" s="2">
        <f>'S&amp;P 500 &amp; Raw Data'!F7</f>
        <v>-2.5588559619422531E-2</v>
      </c>
      <c r="E15" s="7">
        <f t="shared" si="1"/>
        <v>55.457773989527276</v>
      </c>
      <c r="F15" s="7">
        <f t="shared" si="2"/>
        <v>113.74383454939441</v>
      </c>
      <c r="G15" s="7">
        <f t="shared" si="3"/>
        <v>107.03495828159154</v>
      </c>
      <c r="I15" s="35">
        <f t="shared" si="4"/>
        <v>0.56162451108213807</v>
      </c>
      <c r="J15" s="35">
        <f t="shared" si="0"/>
        <v>1.0230999999999999</v>
      </c>
      <c r="K15" s="35">
        <f t="shared" si="0"/>
        <v>0.97441144038057748</v>
      </c>
    </row>
    <row r="16" spans="1:11">
      <c r="A16" s="1">
        <v>1932</v>
      </c>
      <c r="B16" s="2">
        <f>('S&amp;P 500 &amp; Raw Data'!B8-'S&amp;P 500 &amp; Raw Data'!B7+'S&amp;P 500 &amp; Raw Data'!C8)/'S&amp;P 500 &amp; Raw Data'!B7</f>
        <v>-8.642364532019696E-2</v>
      </c>
      <c r="C16" s="2">
        <v>1.0699999999999999E-2</v>
      </c>
      <c r="D16" s="2">
        <f>'S&amp;P 500 &amp; Raw Data'!F8</f>
        <v>8.7903069904773257E-2</v>
      </c>
      <c r="E16" s="7">
        <f t="shared" si="1"/>
        <v>50.664911000008722</v>
      </c>
      <c r="F16" s="7">
        <f t="shared" si="2"/>
        <v>114.96089357907292</v>
      </c>
      <c r="G16" s="7">
        <f t="shared" si="3"/>
        <v>116.44365970167279</v>
      </c>
      <c r="I16" s="35">
        <f t="shared" si="4"/>
        <v>0.91357635467980303</v>
      </c>
      <c r="J16" s="35">
        <f t="shared" si="0"/>
        <v>1.0106999999999999</v>
      </c>
      <c r="K16" s="35">
        <f t="shared" si="0"/>
        <v>1.0879030699047734</v>
      </c>
    </row>
    <row r="17" spans="1:11">
      <c r="A17" s="1">
        <v>1933</v>
      </c>
      <c r="B17" s="2">
        <f>('S&amp;P 500 &amp; Raw Data'!B9-'S&amp;P 500 &amp; Raw Data'!B8+'S&amp;P 500 &amp; Raw Data'!C9)/'S&amp;P 500 &amp; Raw Data'!B8</f>
        <v>0.49982225433526023</v>
      </c>
      <c r="C17" s="2">
        <v>9.5999999999999992E-3</v>
      </c>
      <c r="D17" s="2">
        <f>'S&amp;P 500 &amp; Raw Data'!F9</f>
        <v>1.8552720891857361E-2</v>
      </c>
      <c r="E17" s="7">
        <f t="shared" si="1"/>
        <v>75.988361031728402</v>
      </c>
      <c r="F17" s="7">
        <f t="shared" si="2"/>
        <v>116.06451815743202</v>
      </c>
      <c r="G17" s="7">
        <f t="shared" si="3"/>
        <v>118.60400641974435</v>
      </c>
      <c r="I17" s="35">
        <f t="shared" si="4"/>
        <v>1.4998222543352602</v>
      </c>
      <c r="J17" s="35">
        <f t="shared" si="0"/>
        <v>1.0096000000000001</v>
      </c>
      <c r="K17" s="35">
        <f t="shared" si="0"/>
        <v>1.0185527208918574</v>
      </c>
    </row>
    <row r="18" spans="1:11">
      <c r="A18" s="1">
        <v>1934</v>
      </c>
      <c r="B18" s="2">
        <f>('S&amp;P 500 &amp; Raw Data'!B10-'S&amp;P 500 &amp; Raw Data'!B9+'S&amp;P 500 &amp; Raw Data'!C10)/'S&amp;P 500 &amp; Raw Data'!B9</f>
        <v>-1.1885656970912803E-2</v>
      </c>
      <c r="C18" s="2">
        <v>3.2000000000000002E-3</v>
      </c>
      <c r="D18" s="2">
        <f>'S&amp;P 500 &amp; Raw Data'!F10</f>
        <v>7.9634426179656104E-2</v>
      </c>
      <c r="E18" s="7">
        <f t="shared" si="1"/>
        <v>75.085189438723404</v>
      </c>
      <c r="F18" s="7">
        <f t="shared" si="2"/>
        <v>116.43592461553581</v>
      </c>
      <c r="G18" s="7">
        <f t="shared" si="3"/>
        <v>128.04896841358894</v>
      </c>
      <c r="I18" s="35">
        <f t="shared" si="4"/>
        <v>0.98811434302908718</v>
      </c>
      <c r="J18" s="35">
        <f t="shared" si="0"/>
        <v>1.0032000000000001</v>
      </c>
      <c r="K18" s="35">
        <f t="shared" si="0"/>
        <v>1.079634426179656</v>
      </c>
    </row>
    <row r="19" spans="1:11">
      <c r="A19" s="1">
        <v>1935</v>
      </c>
      <c r="B19" s="2">
        <f>('S&amp;P 500 &amp; Raw Data'!B11-'S&amp;P 500 &amp; Raw Data'!B10+'S&amp;P 500 &amp; Raw Data'!C11)/'S&amp;P 500 &amp; Raw Data'!B10</f>
        <v>0.46740421052631581</v>
      </c>
      <c r="C19" s="2">
        <v>1.8E-3</v>
      </c>
      <c r="D19" s="2">
        <f>'S&amp;P 500 &amp; Raw Data'!F11</f>
        <v>4.4720477296566127E-2</v>
      </c>
      <c r="E19" s="7">
        <f t="shared" si="1"/>
        <v>110.18032313054879</v>
      </c>
      <c r="F19" s="7">
        <f t="shared" si="2"/>
        <v>116.64550927984378</v>
      </c>
      <c r="G19" s="7">
        <f t="shared" si="3"/>
        <v>133.77537939837757</v>
      </c>
      <c r="I19" s="35">
        <f t="shared" si="4"/>
        <v>1.4674042105263159</v>
      </c>
      <c r="J19" s="35">
        <f t="shared" si="0"/>
        <v>1.0018</v>
      </c>
      <c r="K19" s="35">
        <f t="shared" si="0"/>
        <v>1.0447204772965661</v>
      </c>
    </row>
    <row r="20" spans="1:11">
      <c r="A20" s="1">
        <v>1936</v>
      </c>
      <c r="B20" s="2">
        <f>('S&amp;P 500 &amp; Raw Data'!B12-'S&amp;P 500 &amp; Raw Data'!B11+'S&amp;P 500 &amp; Raw Data'!C12)/'S&amp;P 500 &amp; Raw Data'!B11</f>
        <v>0.31943410275502609</v>
      </c>
      <c r="C20" s="2">
        <v>1.6999999999999999E-3</v>
      </c>
      <c r="D20" s="2">
        <f>'S&amp;P 500 &amp; Raw Data'!F12</f>
        <v>5.0178754045450601E-2</v>
      </c>
      <c r="E20" s="7">
        <f t="shared" si="1"/>
        <v>145.37567579101449</v>
      </c>
      <c r="F20" s="7">
        <f t="shared" si="2"/>
        <v>116.84380664561952</v>
      </c>
      <c r="G20" s="7">
        <f t="shared" si="3"/>
        <v>140.4880612585456</v>
      </c>
      <c r="I20" s="35">
        <f t="shared" si="4"/>
        <v>1.319434102755026</v>
      </c>
      <c r="J20" s="35">
        <f t="shared" si="0"/>
        <v>1.0017</v>
      </c>
      <c r="K20" s="35">
        <f t="shared" si="0"/>
        <v>1.0501787540454506</v>
      </c>
    </row>
    <row r="21" spans="1:11">
      <c r="A21" s="1">
        <v>1937</v>
      </c>
      <c r="B21" s="2">
        <f>('S&amp;P 500 &amp; Raw Data'!B13-'S&amp;P 500 &amp; Raw Data'!B12+'S&amp;P 500 &amp; Raw Data'!C13)/'S&amp;P 500 &amp; Raw Data'!B12</f>
        <v>-0.35336728754365537</v>
      </c>
      <c r="C21" s="2">
        <v>3.0000000000000001E-3</v>
      </c>
      <c r="D21" s="2">
        <f>'S&amp;P 500 &amp; Raw Data'!F13</f>
        <v>1.379146059646038E-2</v>
      </c>
      <c r="E21" s="7">
        <f t="shared" si="1"/>
        <v>94.004667561917856</v>
      </c>
      <c r="F21" s="7">
        <f t="shared" si="2"/>
        <v>117.19433806555637</v>
      </c>
      <c r="G21" s="7">
        <f t="shared" si="3"/>
        <v>142.42559681966594</v>
      </c>
      <c r="I21" s="35">
        <f t="shared" si="4"/>
        <v>0.64663271245634468</v>
      </c>
      <c r="J21" s="35">
        <f t="shared" si="0"/>
        <v>1.0029999999999999</v>
      </c>
      <c r="K21" s="35">
        <f t="shared" si="0"/>
        <v>1.0137914605964604</v>
      </c>
    </row>
    <row r="22" spans="1:11">
      <c r="A22" s="1">
        <v>1938</v>
      </c>
      <c r="B22" s="2">
        <f>('S&amp;P 500 &amp; Raw Data'!B14-'S&amp;P 500 &amp; Raw Data'!B13+'S&amp;P 500 &amp; Raw Data'!C14)/'S&amp;P 500 &amp; Raw Data'!B13</f>
        <v>0.29282654028436017</v>
      </c>
      <c r="C22" s="2">
        <v>8.0000000000000004E-4</v>
      </c>
      <c r="D22" s="2">
        <f>'S&amp;P 500 &amp; Raw Data'!F14</f>
        <v>4.2132485322046068E-2</v>
      </c>
      <c r="E22" s="7">
        <f t="shared" si="1"/>
        <v>121.53172913465568</v>
      </c>
      <c r="F22" s="7">
        <f t="shared" si="2"/>
        <v>117.2880935360088</v>
      </c>
      <c r="G22" s="7">
        <f t="shared" si="3"/>
        <v>148.42634118715418</v>
      </c>
      <c r="I22" s="35">
        <f t="shared" si="4"/>
        <v>1.2928265402843602</v>
      </c>
      <c r="J22" s="35">
        <f t="shared" si="0"/>
        <v>1.0007999999999999</v>
      </c>
      <c r="K22" s="35">
        <f t="shared" si="0"/>
        <v>1.0421324853220462</v>
      </c>
    </row>
    <row r="23" spans="1:11">
      <c r="A23" s="1">
        <v>1939</v>
      </c>
      <c r="B23" s="2">
        <f>('S&amp;P 500 &amp; Raw Data'!B15-'S&amp;P 500 &amp; Raw Data'!B14+'S&amp;P 500 &amp; Raw Data'!C15)/'S&amp;P 500 &amp; Raw Data'!B14</f>
        <v>-1.0975646879756443E-2</v>
      </c>
      <c r="C23" s="2">
        <v>4.0000000000000002E-4</v>
      </c>
      <c r="D23" s="2">
        <f>'S&amp;P 500 &amp; Raw Data'!F15</f>
        <v>4.4122613942060671E-2</v>
      </c>
      <c r="E23" s="7">
        <f t="shared" si="1"/>
        <v>120.19783979098749</v>
      </c>
      <c r="F23" s="7">
        <f t="shared" si="2"/>
        <v>117.3350087734232</v>
      </c>
      <c r="G23" s="7">
        <f t="shared" si="3"/>
        <v>154.97529933818757</v>
      </c>
      <c r="I23" s="35">
        <f t="shared" si="4"/>
        <v>0.9890243531202435</v>
      </c>
      <c r="J23" s="35">
        <f t="shared" si="0"/>
        <v>1.0004</v>
      </c>
      <c r="K23" s="35">
        <f t="shared" si="0"/>
        <v>1.0441226139420607</v>
      </c>
    </row>
    <row r="24" spans="1:11">
      <c r="A24" s="1">
        <v>1940</v>
      </c>
      <c r="B24" s="2">
        <f>('S&amp;P 500 &amp; Raw Data'!B16-'S&amp;P 500 &amp; Raw Data'!B15+'S&amp;P 500 &amp; Raw Data'!C16)/'S&amp;P 500 &amp; Raw Data'!B15</f>
        <v>-0.10672873194221515</v>
      </c>
      <c r="C24" s="2">
        <v>2.9999999999999997E-4</v>
      </c>
      <c r="D24" s="2">
        <f>'S&amp;P 500 &amp; Raw Data'!F16</f>
        <v>5.4024815962845509E-2</v>
      </c>
      <c r="E24" s="7">
        <f t="shared" si="1"/>
        <v>107.36927676790187</v>
      </c>
      <c r="F24" s="7">
        <f t="shared" si="2"/>
        <v>117.37020927605522</v>
      </c>
      <c r="G24" s="7">
        <f t="shared" si="3"/>
        <v>163.34781136372007</v>
      </c>
      <c r="I24" s="35">
        <f t="shared" si="4"/>
        <v>0.8932712680577849</v>
      </c>
      <c r="J24" s="35">
        <f t="shared" si="0"/>
        <v>1.0003</v>
      </c>
      <c r="K24" s="35">
        <f t="shared" si="0"/>
        <v>1.0540248159628456</v>
      </c>
    </row>
    <row r="25" spans="1:11">
      <c r="A25" s="1">
        <v>1941</v>
      </c>
      <c r="B25" s="2">
        <f>('S&amp;P 500 &amp; Raw Data'!B17-'S&amp;P 500 &amp; Raw Data'!B16+'S&amp;P 500 &amp; Raw Data'!C17)/'S&amp;P 500 &amp; Raw Data'!B16</f>
        <v>-0.12771455576559551</v>
      </c>
      <c r="C25" s="2">
        <v>8.0000000000000004E-4</v>
      </c>
      <c r="D25" s="2">
        <f>'S&amp;P 500 &amp; Raw Data'!F17</f>
        <v>-2.0221975848580105E-2</v>
      </c>
      <c r="E25" s="7">
        <f t="shared" si="1"/>
        <v>93.656657282615996</v>
      </c>
      <c r="F25" s="7">
        <f t="shared" si="2"/>
        <v>117.46410544347606</v>
      </c>
      <c r="G25" s="7">
        <f t="shared" si="3"/>
        <v>160.0445958674045</v>
      </c>
      <c r="I25" s="35">
        <f t="shared" si="4"/>
        <v>0.87228544423440446</v>
      </c>
      <c r="J25" s="35">
        <f t="shared" si="0"/>
        <v>1.0007999999999999</v>
      </c>
      <c r="K25" s="35">
        <f t="shared" si="0"/>
        <v>0.9797780241514199</v>
      </c>
    </row>
    <row r="26" spans="1:11">
      <c r="A26" s="1">
        <v>1942</v>
      </c>
      <c r="B26" s="2">
        <f>('S&amp;P 500 &amp; Raw Data'!B18-'S&amp;P 500 &amp; Raw Data'!B17+'S&amp;P 500 &amp; Raw Data'!C18)/'S&amp;P 500 &amp; Raw Data'!B17</f>
        <v>0.19173762945914843</v>
      </c>
      <c r="C26" s="2">
        <v>3.3E-3</v>
      </c>
      <c r="D26" s="2">
        <f>'S&amp;P 500 &amp; Raw Data'!F18</f>
        <v>2.2948682374484164E-2</v>
      </c>
      <c r="E26" s="7">
        <f t="shared" si="1"/>
        <v>111.61416273305268</v>
      </c>
      <c r="F26" s="7">
        <f t="shared" si="2"/>
        <v>117.85173699143954</v>
      </c>
      <c r="G26" s="7">
        <f t="shared" si="3"/>
        <v>163.71740846371824</v>
      </c>
      <c r="I26" s="35">
        <f t="shared" si="4"/>
        <v>1.1917376294591484</v>
      </c>
      <c r="J26" s="35">
        <f t="shared" si="0"/>
        <v>1.0033000000000001</v>
      </c>
      <c r="K26" s="35">
        <f t="shared" si="0"/>
        <v>1.0229486823744842</v>
      </c>
    </row>
    <row r="27" spans="1:11">
      <c r="A27" s="1">
        <v>1943</v>
      </c>
      <c r="B27" s="2">
        <f>('S&amp;P 500 &amp; Raw Data'!B19-'S&amp;P 500 &amp; Raw Data'!B18+'S&amp;P 500 &amp; Raw Data'!C19)/'S&amp;P 500 &amp; Raw Data'!B18</f>
        <v>0.25061310133060394</v>
      </c>
      <c r="C27" s="2">
        <v>3.8E-3</v>
      </c>
      <c r="D27" s="2">
        <f>'S&amp;P 500 &amp; Raw Data'!F19</f>
        <v>2.4899999999999999E-2</v>
      </c>
      <c r="E27" s="7">
        <f t="shared" si="1"/>
        <v>139.58613420800171</v>
      </c>
      <c r="F27" s="7">
        <f t="shared" si="2"/>
        <v>118.29957359200701</v>
      </c>
      <c r="G27" s="7">
        <f t="shared" ref="G27:G42" si="5">G26*(1+D27)</f>
        <v>167.79397193446482</v>
      </c>
      <c r="I27" s="35">
        <f t="shared" si="4"/>
        <v>1.2506131013306039</v>
      </c>
      <c r="J27" s="35">
        <f t="shared" si="0"/>
        <v>1.0038</v>
      </c>
      <c r="K27" s="35">
        <f t="shared" si="0"/>
        <v>1.0248999999999999</v>
      </c>
    </row>
    <row r="28" spans="1:11">
      <c r="A28" s="1">
        <v>1944</v>
      </c>
      <c r="B28" s="2">
        <f>('S&amp;P 500 &amp; Raw Data'!B20-'S&amp;P 500 &amp; Raw Data'!B19+'S&amp;P 500 &amp; Raw Data'!C20)/'S&amp;P 500 &amp; Raw Data'!B19</f>
        <v>0.19030676949443009</v>
      </c>
      <c r="C28" s="2">
        <v>3.8E-3</v>
      </c>
      <c r="D28" s="2">
        <f>'S&amp;P 500 &amp; Raw Data'!F20</f>
        <v>2.5776111579070303E-2</v>
      </c>
      <c r="E28" s="7">
        <f t="shared" si="1"/>
        <v>166.15032047534245</v>
      </c>
      <c r="F28" s="7">
        <f t="shared" si="2"/>
        <v>118.74911197165663</v>
      </c>
      <c r="G28" s="7">
        <f t="shared" si="5"/>
        <v>172.11904807734297</v>
      </c>
      <c r="I28" s="35">
        <f t="shared" si="4"/>
        <v>1.19030676949443</v>
      </c>
      <c r="J28" s="35">
        <f t="shared" ref="J28:J91" si="6">C28+1</f>
        <v>1.0038</v>
      </c>
      <c r="K28" s="35">
        <f t="shared" ref="K28:K91" si="7">D28+1</f>
        <v>1.0257761115790702</v>
      </c>
    </row>
    <row r="29" spans="1:11">
      <c r="A29" s="1">
        <v>1945</v>
      </c>
      <c r="B29" s="2">
        <f>('S&amp;P 500 &amp; Raw Data'!B21-'S&amp;P 500 &amp; Raw Data'!B20+'S&amp;P 500 &amp; Raw Data'!C21)/'S&amp;P 500 &amp; Raw Data'!B20</f>
        <v>0.35821084337349401</v>
      </c>
      <c r="C29" s="2">
        <v>3.8E-3</v>
      </c>
      <c r="D29" s="2">
        <f>'S&amp;P 500 &amp; Raw Data'!F21</f>
        <v>3.8044173419237229E-2</v>
      </c>
      <c r="E29" s="7">
        <f t="shared" si="1"/>
        <v>225.66716689959119</v>
      </c>
      <c r="F29" s="7">
        <f t="shared" si="2"/>
        <v>119.20035859714893</v>
      </c>
      <c r="G29" s="7">
        <f t="shared" si="5"/>
        <v>178.66717499115143</v>
      </c>
      <c r="I29" s="35">
        <f t="shared" si="4"/>
        <v>1.3582108433734941</v>
      </c>
      <c r="J29" s="35">
        <f t="shared" si="6"/>
        <v>1.0038</v>
      </c>
      <c r="K29" s="35">
        <f t="shared" si="7"/>
        <v>1.0380441734192372</v>
      </c>
    </row>
    <row r="30" spans="1:11">
      <c r="A30" s="1">
        <v>1946</v>
      </c>
      <c r="B30" s="2">
        <f>('S&amp;P 500 &amp; Raw Data'!B22-'S&amp;P 500 &amp; Raw Data'!B21+'S&amp;P 500 &amp; Raw Data'!C22)/'S&amp;P 500 &amp; Raw Data'!B21</f>
        <v>-8.4291474654377807E-2</v>
      </c>
      <c r="C30" s="2">
        <v>3.8E-3</v>
      </c>
      <c r="D30" s="2">
        <f>'S&amp;P 500 &amp; Raw Data'!F22</f>
        <v>3.1283745375695685E-2</v>
      </c>
      <c r="E30" s="7">
        <f t="shared" si="1"/>
        <v>206.64534862054904</v>
      </c>
      <c r="F30" s="7">
        <f t="shared" si="2"/>
        <v>119.65331995981811</v>
      </c>
      <c r="G30" s="7">
        <f t="shared" si="5"/>
        <v>184.25655340056949</v>
      </c>
      <c r="I30" s="35">
        <f t="shared" si="4"/>
        <v>0.91570852534562219</v>
      </c>
      <c r="J30" s="35">
        <f t="shared" si="6"/>
        <v>1.0038</v>
      </c>
      <c r="K30" s="35">
        <f t="shared" si="7"/>
        <v>1.0312837453756958</v>
      </c>
    </row>
    <row r="31" spans="1:11">
      <c r="A31" s="1">
        <v>1947</v>
      </c>
      <c r="B31" s="2">
        <f>('S&amp;P 500 &amp; Raw Data'!B23-'S&amp;P 500 &amp; Raw Data'!B22+'S&amp;P 500 &amp; Raw Data'!C23)/'S&amp;P 500 &amp; Raw Data'!B22</f>
        <v>5.1999999999999998E-2</v>
      </c>
      <c r="C31" s="2">
        <v>5.7000000000000002E-3</v>
      </c>
      <c r="D31" s="2">
        <f>'S&amp;P 500 &amp; Raw Data'!F23</f>
        <v>9.1969680628322358E-3</v>
      </c>
      <c r="E31" s="7">
        <f t="shared" si="1"/>
        <v>217.3909067488176</v>
      </c>
      <c r="F31" s="7">
        <f t="shared" si="2"/>
        <v>120.33534388358908</v>
      </c>
      <c r="G31" s="7">
        <f t="shared" si="5"/>
        <v>185.95115503756207</v>
      </c>
      <c r="I31" s="35">
        <f t="shared" si="4"/>
        <v>1.052</v>
      </c>
      <c r="J31" s="35">
        <f t="shared" si="6"/>
        <v>1.0057</v>
      </c>
      <c r="K31" s="35">
        <f t="shared" si="7"/>
        <v>1.0091969680628323</v>
      </c>
    </row>
    <row r="32" spans="1:11">
      <c r="A32" s="1">
        <v>1948</v>
      </c>
      <c r="B32" s="2">
        <f>('S&amp;P 500 &amp; Raw Data'!B24-'S&amp;P 500 &amp; Raw Data'!B23+'S&amp;P 500 &amp; Raw Data'!C24)/'S&amp;P 500 &amp; Raw Data'!B23</f>
        <v>5.7045751633986834E-2</v>
      </c>
      <c r="C32" s="2">
        <v>1.0200000000000001E-2</v>
      </c>
      <c r="D32" s="2">
        <f>'S&amp;P 500 &amp; Raw Data'!F24</f>
        <v>1.9510369413175046E-2</v>
      </c>
      <c r="E32" s="7">
        <f t="shared" si="1"/>
        <v>229.79213442269784</v>
      </c>
      <c r="F32" s="7">
        <f t="shared" si="2"/>
        <v>121.56276439120168</v>
      </c>
      <c r="G32" s="7">
        <f t="shared" si="5"/>
        <v>189.57913076515149</v>
      </c>
      <c r="I32" s="35">
        <f t="shared" si="4"/>
        <v>1.0570457516339868</v>
      </c>
      <c r="J32" s="35">
        <f t="shared" si="6"/>
        <v>1.0102</v>
      </c>
      <c r="K32" s="35">
        <f t="shared" si="7"/>
        <v>1.0195103694131751</v>
      </c>
    </row>
    <row r="33" spans="1:11">
      <c r="A33" s="1">
        <v>1949</v>
      </c>
      <c r="B33" s="2">
        <f>('S&amp;P 500 &amp; Raw Data'!B25-'S&amp;P 500 &amp; Raw Data'!B24+'S&amp;P 500 &amp; Raw Data'!C25)/'S&amp;P 500 &amp; Raw Data'!B24</f>
        <v>0.18303223684210526</v>
      </c>
      <c r="C33" s="2">
        <v>1.0999999999999999E-2</v>
      </c>
      <c r="D33" s="2">
        <f>'S&amp;P 500 &amp; Raw Data'!F25</f>
        <v>4.6634851827973139E-2</v>
      </c>
      <c r="E33" s="7">
        <f t="shared" si="1"/>
        <v>271.85150279480598</v>
      </c>
      <c r="F33" s="7">
        <f t="shared" si="2"/>
        <v>122.89995479950488</v>
      </c>
      <c r="G33" s="7">
        <f t="shared" si="5"/>
        <v>198.42012543806027</v>
      </c>
      <c r="I33" s="35">
        <f t="shared" si="4"/>
        <v>1.1830322368421053</v>
      </c>
      <c r="J33" s="35">
        <f t="shared" si="6"/>
        <v>1.0109999999999999</v>
      </c>
      <c r="K33" s="35">
        <f t="shared" si="7"/>
        <v>1.0466348518279731</v>
      </c>
    </row>
    <row r="34" spans="1:11">
      <c r="A34" s="1">
        <v>1950</v>
      </c>
      <c r="B34" s="2">
        <f>('S&amp;P 500 &amp; Raw Data'!B26-'S&amp;P 500 &amp; Raw Data'!B25+'S&amp;P 500 &amp; Raw Data'!C26)/'S&amp;P 500 &amp; Raw Data'!B25</f>
        <v>0.30805539011316263</v>
      </c>
      <c r="C34" s="2">
        <v>1.17E-2</v>
      </c>
      <c r="D34" s="2">
        <f>'S&amp;P 500 &amp; Raw Data'!F26</f>
        <v>4.2959574171096103E-3</v>
      </c>
      <c r="E34" s="7">
        <f t="shared" si="1"/>
        <v>355.59682354110947</v>
      </c>
      <c r="F34" s="7">
        <f t="shared" si="2"/>
        <v>124.33788427065909</v>
      </c>
      <c r="G34" s="7">
        <f t="shared" si="5"/>
        <v>199.2725298476397</v>
      </c>
      <c r="I34" s="35">
        <f t="shared" si="4"/>
        <v>1.3080553901131626</v>
      </c>
      <c r="J34" s="35">
        <f t="shared" si="6"/>
        <v>1.0117</v>
      </c>
      <c r="K34" s="35">
        <f t="shared" si="7"/>
        <v>1.0042959574171095</v>
      </c>
    </row>
    <row r="35" spans="1:11">
      <c r="A35" s="1">
        <v>1951</v>
      </c>
      <c r="B35" s="2">
        <f>('S&amp;P 500 &amp; Raw Data'!B27-'S&amp;P 500 &amp; Raw Data'!B26+'S&amp;P 500 &amp; Raw Data'!C27)/'S&amp;P 500 &amp; Raw Data'!B26</f>
        <v>0.23678463044542339</v>
      </c>
      <c r="C35" s="2">
        <v>1.4800000000000001E-2</v>
      </c>
      <c r="D35" s="2">
        <f>'S&amp;P 500 &amp; Raw Data'!F27</f>
        <v>-2.9531392208319886E-3</v>
      </c>
      <c r="E35" s="7">
        <f t="shared" si="1"/>
        <v>439.7966859908575</v>
      </c>
      <c r="F35" s="7">
        <f t="shared" si="2"/>
        <v>126.17808495786484</v>
      </c>
      <c r="G35" s="7">
        <f t="shared" si="5"/>
        <v>198.68405032411223</v>
      </c>
      <c r="I35" s="35">
        <f t="shared" si="4"/>
        <v>1.2367846304454233</v>
      </c>
      <c r="J35" s="35">
        <f t="shared" si="6"/>
        <v>1.0147999999999999</v>
      </c>
      <c r="K35" s="35">
        <f t="shared" si="7"/>
        <v>0.99704686077916804</v>
      </c>
    </row>
    <row r="36" spans="1:11">
      <c r="A36" s="1">
        <v>1952</v>
      </c>
      <c r="B36" s="2">
        <f>('S&amp;P 500 &amp; Raw Data'!B28-'S&amp;P 500 &amp; Raw Data'!B27+'S&amp;P 500 &amp; Raw Data'!C28)/'S&amp;P 500 &amp; Raw Data'!B27</f>
        <v>0.18150988641144306</v>
      </c>
      <c r="C36" s="2">
        <v>1.67E-2</v>
      </c>
      <c r="D36" s="2">
        <f>'S&amp;P 500 &amp; Raw Data'!F28</f>
        <v>2.2679961918305656E-2</v>
      </c>
      <c r="E36" s="7">
        <f t="shared" si="1"/>
        <v>519.62413250918712</v>
      </c>
      <c r="F36" s="7">
        <f t="shared" si="2"/>
        <v>128.28525897666117</v>
      </c>
      <c r="G36" s="7">
        <f t="shared" si="5"/>
        <v>203.19019701923781</v>
      </c>
      <c r="I36" s="35">
        <f t="shared" si="4"/>
        <v>1.1815098864114431</v>
      </c>
      <c r="J36" s="35">
        <f t="shared" si="6"/>
        <v>1.0166999999999999</v>
      </c>
      <c r="K36" s="35">
        <f t="shared" si="7"/>
        <v>1.0226799619183056</v>
      </c>
    </row>
    <row r="37" spans="1:11">
      <c r="A37" s="1">
        <v>1953</v>
      </c>
      <c r="B37" s="2">
        <f>('S&amp;P 500 &amp; Raw Data'!B29-'S&amp;P 500 &amp; Raw Data'!B28+'S&amp;P 500 &amp; Raw Data'!C29)/'S&amp;P 500 &amp; Raw Data'!B28</f>
        <v>-1.2082047421904465E-2</v>
      </c>
      <c r="C37" s="2">
        <v>1.89E-2</v>
      </c>
      <c r="D37" s="2">
        <f>'S&amp;P 500 &amp; Raw Data'!F29</f>
        <v>4.1438402589088513E-2</v>
      </c>
      <c r="E37" s="7">
        <f t="shared" si="1"/>
        <v>513.34600909864514</v>
      </c>
      <c r="F37" s="7">
        <f t="shared" si="2"/>
        <v>130.70985037132004</v>
      </c>
      <c r="G37" s="7">
        <f t="shared" si="5"/>
        <v>211.61007420547722</v>
      </c>
      <c r="I37" s="35">
        <f t="shared" si="4"/>
        <v>0.98791795257809556</v>
      </c>
      <c r="J37" s="35">
        <f t="shared" si="6"/>
        <v>1.0188999999999999</v>
      </c>
      <c r="K37" s="35">
        <f t="shared" si="7"/>
        <v>1.0414384025890886</v>
      </c>
    </row>
    <row r="38" spans="1:11">
      <c r="A38" s="1">
        <v>1954</v>
      </c>
      <c r="B38" s="2">
        <f>('S&amp;P 500 &amp; Raw Data'!B30-'S&amp;P 500 &amp; Raw Data'!B29+'S&amp;P 500 &amp; Raw Data'!C30)/'S&amp;P 500 &amp; Raw Data'!B29</f>
        <v>0.52563321241434902</v>
      </c>
      <c r="C38" s="2">
        <v>9.5999999999999992E-3</v>
      </c>
      <c r="D38" s="2">
        <f>'S&amp;P 500 &amp; Raw Data'!F30</f>
        <v>3.2898034558095555E-2</v>
      </c>
      <c r="E38" s="7">
        <f t="shared" si="1"/>
        <v>783.17772094125166</v>
      </c>
      <c r="F38" s="7">
        <f t="shared" si="2"/>
        <v>131.96466493488472</v>
      </c>
      <c r="G38" s="7">
        <f t="shared" si="5"/>
        <v>218.57162973953018</v>
      </c>
      <c r="I38" s="35">
        <f t="shared" si="4"/>
        <v>1.525633212414349</v>
      </c>
      <c r="J38" s="35">
        <f t="shared" si="6"/>
        <v>1.0096000000000001</v>
      </c>
      <c r="K38" s="35">
        <f t="shared" si="7"/>
        <v>1.0328980345580956</v>
      </c>
    </row>
    <row r="39" spans="1:11">
      <c r="A39" s="1">
        <v>1955</v>
      </c>
      <c r="B39" s="2">
        <f>('S&amp;P 500 &amp; Raw Data'!B31-'S&amp;P 500 &amp; Raw Data'!B30+'S&amp;P 500 &amp; Raw Data'!C31)/'S&amp;P 500 &amp; Raw Data'!B30</f>
        <v>0.32597331851028349</v>
      </c>
      <c r="C39" s="2">
        <v>1.66E-2</v>
      </c>
      <c r="D39" s="2">
        <f>'S&amp;P 500 &amp; Raw Data'!F31</f>
        <v>-1.3364391288618781E-2</v>
      </c>
      <c r="E39" s="7">
        <f t="shared" si="1"/>
        <v>1038.4727616197922</v>
      </c>
      <c r="F39" s="7">
        <f t="shared" si="2"/>
        <v>134.15527837280379</v>
      </c>
      <c r="G39" s="7">
        <f t="shared" si="5"/>
        <v>215.65055295509998</v>
      </c>
      <c r="I39" s="35">
        <f t="shared" si="4"/>
        <v>1.3259733185102835</v>
      </c>
      <c r="J39" s="35">
        <f t="shared" si="6"/>
        <v>1.0165999999999999</v>
      </c>
      <c r="K39" s="35">
        <f t="shared" si="7"/>
        <v>0.98663560871138123</v>
      </c>
    </row>
    <row r="40" spans="1:11">
      <c r="A40" s="1">
        <v>1956</v>
      </c>
      <c r="B40" s="2">
        <f>('S&amp;P 500 &amp; Raw Data'!B32-'S&amp;P 500 &amp; Raw Data'!B31+'S&amp;P 500 &amp; Raw Data'!C32)/'S&amp;P 500 &amp; Raw Data'!B31</f>
        <v>7.4395118733509347E-2</v>
      </c>
      <c r="C40" s="2">
        <v>2.5600000000000001E-2</v>
      </c>
      <c r="D40" s="2">
        <f>'S&amp;P 500 &amp; Raw Data'!F32</f>
        <v>-2.2557738173154165E-2</v>
      </c>
      <c r="E40" s="7">
        <f t="shared" si="1"/>
        <v>1115.7300660220119</v>
      </c>
      <c r="F40" s="7">
        <f t="shared" si="2"/>
        <v>137.58965349914757</v>
      </c>
      <c r="G40" s="7">
        <f t="shared" si="5"/>
        <v>210.78596424464291</v>
      </c>
      <c r="I40" s="35">
        <f t="shared" si="4"/>
        <v>1.0743951187335092</v>
      </c>
      <c r="J40" s="35">
        <f t="shared" si="6"/>
        <v>1.0256000000000001</v>
      </c>
      <c r="K40" s="35">
        <f t="shared" si="7"/>
        <v>0.97744226182684579</v>
      </c>
    </row>
    <row r="41" spans="1:11">
      <c r="A41" s="1">
        <v>1957</v>
      </c>
      <c r="B41" s="2">
        <f>('S&amp;P 500 &amp; Raw Data'!B33-'S&amp;P 500 &amp; Raw Data'!B32+'S&amp;P 500 &amp; Raw Data'!C33)/'S&amp;P 500 &amp; Raw Data'!B32</f>
        <v>-0.1045736018855796</v>
      </c>
      <c r="C41" s="2">
        <v>3.2300000000000002E-2</v>
      </c>
      <c r="D41" s="2">
        <f>'S&amp;P 500 &amp; Raw Data'!F33</f>
        <v>6.7970128466249904E-2</v>
      </c>
      <c r="E41" s="7">
        <f t="shared" si="1"/>
        <v>999.05415428605454</v>
      </c>
      <c r="F41" s="7">
        <f t="shared" si="2"/>
        <v>142.03379930717003</v>
      </c>
      <c r="G41" s="7">
        <f t="shared" si="5"/>
        <v>225.11311331323367</v>
      </c>
      <c r="I41" s="35">
        <f t="shared" si="4"/>
        <v>0.89542639811442037</v>
      </c>
      <c r="J41" s="35">
        <f t="shared" si="6"/>
        <v>1.0323</v>
      </c>
      <c r="K41" s="35">
        <f t="shared" si="7"/>
        <v>1.0679701284662499</v>
      </c>
    </row>
    <row r="42" spans="1:11">
      <c r="A42" s="1">
        <v>1958</v>
      </c>
      <c r="B42" s="2">
        <f>('S&amp;P 500 &amp; Raw Data'!B34-'S&amp;P 500 &amp; Raw Data'!B33+'S&amp;P 500 &amp; Raw Data'!C34)/'S&amp;P 500 &amp; Raw Data'!B33</f>
        <v>0.43719954988747184</v>
      </c>
      <c r="C42" s="2">
        <v>1.78E-2</v>
      </c>
      <c r="D42" s="2">
        <f>'S&amp;P 500 &amp; Raw Data'!F34</f>
        <v>-2.0990181755274694E-2</v>
      </c>
      <c r="E42" s="7">
        <f t="shared" si="1"/>
        <v>1435.8401808531264</v>
      </c>
      <c r="F42" s="7">
        <f t="shared" si="2"/>
        <v>144.56200093483767</v>
      </c>
      <c r="G42" s="7">
        <f t="shared" si="5"/>
        <v>220.38794814929315</v>
      </c>
      <c r="I42" s="35">
        <f t="shared" si="4"/>
        <v>1.4371995498874719</v>
      </c>
      <c r="J42" s="35">
        <f t="shared" si="6"/>
        <v>1.0178</v>
      </c>
      <c r="K42" s="35">
        <f t="shared" si="7"/>
        <v>0.97900981824472533</v>
      </c>
    </row>
    <row r="43" spans="1:11">
      <c r="A43" s="1">
        <v>1959</v>
      </c>
      <c r="B43" s="2">
        <f>('S&amp;P 500 &amp; Raw Data'!B35-'S&amp;P 500 &amp; Raw Data'!B34+'S&amp;P 500 &amp; Raw Data'!C35)/'S&amp;P 500 &amp; Raw Data'!B34</f>
        <v>0.12056457163557326</v>
      </c>
      <c r="C43" s="2">
        <v>3.2599999999999997E-2</v>
      </c>
      <c r="D43" s="2">
        <f>'S&amp;P 500 &amp; Raw Data'!F35</f>
        <v>-2.6466312591385065E-2</v>
      </c>
      <c r="E43" s="7">
        <f t="shared" si="1"/>
        <v>1608.9516371948275</v>
      </c>
      <c r="F43" s="7">
        <f t="shared" si="2"/>
        <v>149.27472216531336</v>
      </c>
      <c r="G43" s="7">
        <f t="shared" ref="G43:G58" si="8">G42*(1+D43)</f>
        <v>214.55509182219998</v>
      </c>
      <c r="I43" s="35">
        <f t="shared" si="4"/>
        <v>1.1205645716355732</v>
      </c>
      <c r="J43" s="35">
        <f t="shared" si="6"/>
        <v>1.0326</v>
      </c>
      <c r="K43" s="35">
        <f t="shared" si="7"/>
        <v>0.9735336874086149</v>
      </c>
    </row>
    <row r="44" spans="1:11">
      <c r="A44" s="1">
        <v>1960</v>
      </c>
      <c r="B44" s="2">
        <f>('S&amp;P 500 &amp; Raw Data'!B36-'S&amp;P 500 &amp; Raw Data'!B35+'S&amp;P 500 &amp; Raw Data'!C36)/'S&amp;P 500 &amp; Raw Data'!B35</f>
        <v>3.36535314743695E-3</v>
      </c>
      <c r="C44" s="2">
        <v>3.0499999999999999E-2</v>
      </c>
      <c r="D44" s="2">
        <f>'S&amp;P 500 &amp; Raw Data'!F36</f>
        <v>0.11639503690963365</v>
      </c>
      <c r="E44" s="7">
        <f t="shared" si="1"/>
        <v>1614.366327651135</v>
      </c>
      <c r="F44" s="7">
        <f t="shared" si="2"/>
        <v>153.82760119135543</v>
      </c>
      <c r="G44" s="7">
        <f t="shared" si="8"/>
        <v>239.52823965399477</v>
      </c>
      <c r="I44" s="35">
        <f t="shared" si="4"/>
        <v>1.0033653531474369</v>
      </c>
      <c r="J44" s="35">
        <f t="shared" si="6"/>
        <v>1.0305</v>
      </c>
      <c r="K44" s="35">
        <f t="shared" si="7"/>
        <v>1.1163950369096336</v>
      </c>
    </row>
    <row r="45" spans="1:11">
      <c r="A45" s="1">
        <v>1961</v>
      </c>
      <c r="B45" s="2">
        <f>('S&amp;P 500 &amp; Raw Data'!B37-'S&amp;P 500 &amp; Raw Data'!B36+'S&amp;P 500 &amp; Raw Data'!C37)/'S&amp;P 500 &amp; Raw Data'!B36</f>
        <v>0.26637712958182752</v>
      </c>
      <c r="C45" s="2">
        <v>2.2700000000000001E-2</v>
      </c>
      <c r="D45" s="2">
        <f>'S&amp;P 500 &amp; Raw Data'!F37</f>
        <v>2.0609208076323167E-2</v>
      </c>
      <c r="E45" s="7">
        <f t="shared" ref="E45:E76" si="9">E44*(1+B45)</f>
        <v>2044.3965961044005</v>
      </c>
      <c r="F45" s="7">
        <f t="shared" ref="F45:F76" si="10">F44*(1+C45)</f>
        <v>157.31948773839918</v>
      </c>
      <c r="G45" s="7">
        <f t="shared" si="8"/>
        <v>244.46472698517934</v>
      </c>
      <c r="I45" s="35">
        <f t="shared" si="4"/>
        <v>1.2663771295818276</v>
      </c>
      <c r="J45" s="35">
        <f t="shared" si="6"/>
        <v>1.0226999999999999</v>
      </c>
      <c r="K45" s="35">
        <f t="shared" si="7"/>
        <v>1.0206092080763232</v>
      </c>
    </row>
    <row r="46" spans="1:11">
      <c r="A46" s="1">
        <v>1962</v>
      </c>
      <c r="B46" s="2">
        <f>('S&amp;P 500 &amp; Raw Data'!B38-'S&amp;P 500 &amp; Raw Data'!B37+'S&amp;P 500 &amp; Raw Data'!C38)/'S&amp;P 500 &amp; Raw Data'!B37</f>
        <v>-8.8114605171208879E-2</v>
      </c>
      <c r="C46" s="2">
        <v>2.7799999999999998E-2</v>
      </c>
      <c r="D46" s="2">
        <f>'S&amp;P 500 &amp; Raw Data'!F38</f>
        <v>5.693544054008462E-2</v>
      </c>
      <c r="E46" s="7">
        <f t="shared" si="9"/>
        <v>1864.2553972252979</v>
      </c>
      <c r="F46" s="7">
        <f t="shared" si="10"/>
        <v>161.69296949752669</v>
      </c>
      <c r="G46" s="7">
        <f t="shared" si="8"/>
        <v>258.38343391259201</v>
      </c>
      <c r="I46" s="35">
        <f t="shared" si="4"/>
        <v>0.91188539482879116</v>
      </c>
      <c r="J46" s="35">
        <f t="shared" si="6"/>
        <v>1.0278</v>
      </c>
      <c r="K46" s="35">
        <f t="shared" si="7"/>
        <v>1.0569354405400846</v>
      </c>
    </row>
    <row r="47" spans="1:11">
      <c r="A47" s="1">
        <v>1963</v>
      </c>
      <c r="B47" s="2">
        <f>('S&amp;P 500 &amp; Raw Data'!B39-'S&amp;P 500 &amp; Raw Data'!B38+'S&amp;P 500 &amp; Raw Data'!C39)/'S&amp;P 500 &amp; Raw Data'!B38</f>
        <v>0.22611927099841514</v>
      </c>
      <c r="C47" s="2">
        <v>3.1099999999999999E-2</v>
      </c>
      <c r="D47" s="2">
        <f>'S&amp;P 500 &amp; Raw Data'!F39</f>
        <v>1.6841620739546127E-2</v>
      </c>
      <c r="E47" s="7">
        <f t="shared" si="9"/>
        <v>2285.7994686007432</v>
      </c>
      <c r="F47" s="7">
        <f t="shared" si="10"/>
        <v>166.72162084889976</v>
      </c>
      <c r="G47" s="7">
        <f t="shared" si="8"/>
        <v>262.73502971192949</v>
      </c>
      <c r="I47" s="35">
        <f t="shared" si="4"/>
        <v>1.2261192709984152</v>
      </c>
      <c r="J47" s="35">
        <f t="shared" si="6"/>
        <v>1.0310999999999999</v>
      </c>
      <c r="K47" s="35">
        <f t="shared" si="7"/>
        <v>1.0168416207395461</v>
      </c>
    </row>
    <row r="48" spans="1:11">
      <c r="A48" s="1">
        <v>1964</v>
      </c>
      <c r="B48" s="2">
        <f>('S&amp;P 500 &amp; Raw Data'!B40-'S&amp;P 500 &amp; Raw Data'!B39+'S&amp;P 500 &amp; Raw Data'!C40)/'S&amp;P 500 &amp; Raw Data'!B39</f>
        <v>0.16415455878432425</v>
      </c>
      <c r="C48" s="2">
        <v>3.5099999999999999E-2</v>
      </c>
      <c r="D48" s="2">
        <f>'S&amp;P 500 &amp; Raw Data'!F40</f>
        <v>3.7280648911540815E-2</v>
      </c>
      <c r="E48" s="7">
        <f t="shared" si="9"/>
        <v>2661.0238718383412</v>
      </c>
      <c r="F48" s="7">
        <f t="shared" si="10"/>
        <v>172.57354974069614</v>
      </c>
      <c r="G48" s="7">
        <f t="shared" si="8"/>
        <v>272.52996211138321</v>
      </c>
      <c r="I48" s="35">
        <f t="shared" si="4"/>
        <v>1.1641545587843243</v>
      </c>
      <c r="J48" s="35">
        <f t="shared" si="6"/>
        <v>1.0350999999999999</v>
      </c>
      <c r="K48" s="35">
        <f t="shared" si="7"/>
        <v>1.0372806489115409</v>
      </c>
    </row>
    <row r="49" spans="1:11">
      <c r="A49" s="1">
        <v>1965</v>
      </c>
      <c r="B49" s="2">
        <f>('S&amp;P 500 &amp; Raw Data'!B41-'S&amp;P 500 &amp; Raw Data'!B40+'S&amp;P 500 &amp; Raw Data'!C41)/'S&amp;P 500 &amp; Raw Data'!B40</f>
        <v>0.12399242477876114</v>
      </c>
      <c r="C49" s="2">
        <v>3.9E-2</v>
      </c>
      <c r="D49" s="2">
        <f>'S&amp;P 500 &amp; Raw Data'!F41</f>
        <v>7.1885509359262342E-3</v>
      </c>
      <c r="E49" s="7">
        <f t="shared" si="9"/>
        <v>2990.9706741017444</v>
      </c>
      <c r="F49" s="7">
        <f t="shared" si="10"/>
        <v>179.30391818058328</v>
      </c>
      <c r="G49" s="7">
        <f t="shared" si="8"/>
        <v>274.48905762558695</v>
      </c>
      <c r="I49" s="35">
        <f t="shared" si="4"/>
        <v>1.1239924247787612</v>
      </c>
      <c r="J49" s="35">
        <f t="shared" si="6"/>
        <v>1.0389999999999999</v>
      </c>
      <c r="K49" s="35">
        <f t="shared" si="7"/>
        <v>1.0071885509359262</v>
      </c>
    </row>
    <row r="50" spans="1:11">
      <c r="A50" s="1">
        <v>1966</v>
      </c>
      <c r="B50" s="2">
        <f>('S&amp;P 500 &amp; Raw Data'!B42-'S&amp;P 500 &amp; Raw Data'!B41+'S&amp;P 500 &amp; Raw Data'!C42)/'S&amp;P 500 &amp; Raw Data'!B41</f>
        <v>-9.9709542356377898E-2</v>
      </c>
      <c r="C50" s="2">
        <v>4.8399999999999999E-2</v>
      </c>
      <c r="D50" s="2">
        <f>'S&amp;P 500 &amp; Raw Data'!F42</f>
        <v>2.9079409324299622E-2</v>
      </c>
      <c r="E50" s="7">
        <f t="shared" si="9"/>
        <v>2692.7423569857124</v>
      </c>
      <c r="F50" s="7">
        <f t="shared" si="10"/>
        <v>187.98222782052352</v>
      </c>
      <c r="G50" s="7">
        <f t="shared" si="8"/>
        <v>282.47103728732264</v>
      </c>
      <c r="I50" s="35">
        <f t="shared" si="4"/>
        <v>0.90029045764362214</v>
      </c>
      <c r="J50" s="35">
        <f t="shared" si="6"/>
        <v>1.0484</v>
      </c>
      <c r="K50" s="35">
        <f t="shared" si="7"/>
        <v>1.0290794093242996</v>
      </c>
    </row>
    <row r="51" spans="1:11">
      <c r="A51" s="1">
        <v>1967</v>
      </c>
      <c r="B51" s="2">
        <f>('S&amp;P 500 &amp; Raw Data'!B43-'S&amp;P 500 &amp; Raw Data'!B42+'S&amp;P 500 &amp; Raw Data'!C43)/'S&amp;P 500 &amp; Raw Data'!B42</f>
        <v>0.23802966513133328</v>
      </c>
      <c r="C51" s="2">
        <v>4.3299999999999998E-2</v>
      </c>
      <c r="D51" s="2">
        <f>'S&amp;P 500 &amp; Raw Data'!F43</f>
        <v>-1.5806209932824666E-2</v>
      </c>
      <c r="E51" s="7">
        <f t="shared" si="9"/>
        <v>3333.6949185039784</v>
      </c>
      <c r="F51" s="7">
        <f t="shared" si="10"/>
        <v>196.12185828515217</v>
      </c>
      <c r="G51" s="7">
        <f t="shared" si="8"/>
        <v>278.0062407720165</v>
      </c>
      <c r="I51" s="35">
        <f t="shared" si="4"/>
        <v>1.2380296651313332</v>
      </c>
      <c r="J51" s="35">
        <f t="shared" si="6"/>
        <v>1.0432999999999999</v>
      </c>
      <c r="K51" s="35">
        <f t="shared" si="7"/>
        <v>0.98419379006717533</v>
      </c>
    </row>
    <row r="52" spans="1:11">
      <c r="A52" s="1">
        <v>1968</v>
      </c>
      <c r="B52" s="2">
        <f>('S&amp;P 500 &amp; Raw Data'!B44-'S&amp;P 500 &amp; Raw Data'!B43+'S&amp;P 500 &amp; Raw Data'!C44)/'S&amp;P 500 &amp; Raw Data'!B43</f>
        <v>0.10814862651601535</v>
      </c>
      <c r="C52" s="2">
        <v>5.2600000000000001E-2</v>
      </c>
      <c r="D52" s="2">
        <f>'S&amp;P 500 &amp; Raw Data'!F44</f>
        <v>3.2746196950768365E-2</v>
      </c>
      <c r="E52" s="7">
        <f t="shared" si="9"/>
        <v>3694.2294451636035</v>
      </c>
      <c r="F52" s="7">
        <f t="shared" si="10"/>
        <v>206.43786803095117</v>
      </c>
      <c r="G52" s="7">
        <f t="shared" si="8"/>
        <v>287.10988788587969</v>
      </c>
      <c r="I52" s="35">
        <f t="shared" si="4"/>
        <v>1.1081486265160154</v>
      </c>
      <c r="J52" s="35">
        <f t="shared" si="6"/>
        <v>1.0526</v>
      </c>
      <c r="K52" s="35">
        <f t="shared" si="7"/>
        <v>1.0327461969507683</v>
      </c>
    </row>
    <row r="53" spans="1:11">
      <c r="A53" s="1">
        <v>1969</v>
      </c>
      <c r="B53" s="2">
        <f>('S&amp;P 500 &amp; Raw Data'!B45-'S&amp;P 500 &amp; Raw Data'!B44+'S&amp;P 500 &amp; Raw Data'!C45)/'S&amp;P 500 &amp; Raw Data'!B44</f>
        <v>-8.2413710764490639E-2</v>
      </c>
      <c r="C53" s="2">
        <v>6.5600000000000006E-2</v>
      </c>
      <c r="D53" s="2">
        <f>'S&amp;P 500 &amp; Raw Data'!F45</f>
        <v>-5.0140493209926106E-2</v>
      </c>
      <c r="E53" s="7">
        <f t="shared" si="9"/>
        <v>3389.7742881722256</v>
      </c>
      <c r="F53" s="7">
        <f t="shared" si="10"/>
        <v>219.98019217378157</v>
      </c>
      <c r="G53" s="7">
        <f t="shared" si="8"/>
        <v>272.7140565018351</v>
      </c>
      <c r="I53" s="35">
        <f t="shared" si="4"/>
        <v>0.91758628923550933</v>
      </c>
      <c r="J53" s="35">
        <f t="shared" si="6"/>
        <v>1.0656000000000001</v>
      </c>
      <c r="K53" s="35">
        <f t="shared" si="7"/>
        <v>0.94985950679007392</v>
      </c>
    </row>
    <row r="54" spans="1:11">
      <c r="A54" s="1">
        <v>1970</v>
      </c>
      <c r="B54" s="2">
        <f>('S&amp;P 500 &amp; Raw Data'!B46-'S&amp;P 500 &amp; Raw Data'!B45+'S&amp;P 500 &amp; Raw Data'!C46)/'S&amp;P 500 &amp; Raw Data'!B45</f>
        <v>3.5611449054964189E-2</v>
      </c>
      <c r="C54" s="2">
        <v>6.6900000000000001E-2</v>
      </c>
      <c r="D54" s="2">
        <f>'S&amp;P 500 &amp; Raw Data'!F46</f>
        <v>0.16754737183412338</v>
      </c>
      <c r="E54" s="7">
        <f t="shared" si="9"/>
        <v>3510.4890625432981</v>
      </c>
      <c r="F54" s="7">
        <f t="shared" si="10"/>
        <v>234.69686703020756</v>
      </c>
      <c r="G54" s="7">
        <f t="shared" si="8"/>
        <v>318.40657993094021</v>
      </c>
      <c r="I54" s="35">
        <f t="shared" si="4"/>
        <v>1.0356114490549642</v>
      </c>
      <c r="J54" s="35">
        <f t="shared" si="6"/>
        <v>1.0669</v>
      </c>
      <c r="K54" s="35">
        <f t="shared" si="7"/>
        <v>1.1675473718341234</v>
      </c>
    </row>
    <row r="55" spans="1:11">
      <c r="A55" s="1">
        <v>1971</v>
      </c>
      <c r="B55" s="2">
        <f>('S&amp;P 500 &amp; Raw Data'!B47-'S&amp;P 500 &amp; Raw Data'!B46+'S&amp;P 500 &amp; Raw Data'!C47)/'S&amp;P 500 &amp; Raw Data'!B46</f>
        <v>0.14221150298426474</v>
      </c>
      <c r="C55" s="2">
        <v>4.5400000000000003E-2</v>
      </c>
      <c r="D55" s="2">
        <f>'S&amp;P 500 &amp; Raw Data'!F47</f>
        <v>9.7868966197122972E-2</v>
      </c>
      <c r="E55" s="7">
        <f t="shared" si="9"/>
        <v>4009.720988337403</v>
      </c>
      <c r="F55" s="7">
        <f t="shared" si="10"/>
        <v>245.352104793379</v>
      </c>
      <c r="G55" s="7">
        <f t="shared" si="8"/>
        <v>349.56870273914296</v>
      </c>
      <c r="I55" s="35">
        <f t="shared" si="4"/>
        <v>1.1422115029842648</v>
      </c>
      <c r="J55" s="35">
        <f t="shared" si="6"/>
        <v>1.0454000000000001</v>
      </c>
      <c r="K55" s="35">
        <f t="shared" si="7"/>
        <v>1.097868966197123</v>
      </c>
    </row>
    <row r="56" spans="1:11">
      <c r="A56" s="1">
        <v>1972</v>
      </c>
      <c r="B56" s="2">
        <f>('S&amp;P 500 &amp; Raw Data'!B48-'S&amp;P 500 &amp; Raw Data'!B47+'S&amp;P 500 &amp; Raw Data'!C48)/'S&amp;P 500 &amp; Raw Data'!B47</f>
        <v>0.18755362915074925</v>
      </c>
      <c r="C56" s="2">
        <v>3.95E-2</v>
      </c>
      <c r="D56" s="2">
        <f>'S&amp;P 500 &amp; Raw Data'!F48</f>
        <v>2.818449050444969E-2</v>
      </c>
      <c r="E56" s="7">
        <f t="shared" si="9"/>
        <v>4761.7587115820115</v>
      </c>
      <c r="F56" s="7">
        <f t="shared" si="10"/>
        <v>255.0435129327175</v>
      </c>
      <c r="G56" s="7">
        <f t="shared" si="8"/>
        <v>359.42111852214714</v>
      </c>
      <c r="I56" s="35">
        <f t="shared" si="4"/>
        <v>1.1875536291507491</v>
      </c>
      <c r="J56" s="35">
        <f t="shared" si="6"/>
        <v>1.0395000000000001</v>
      </c>
      <c r="K56" s="35">
        <f t="shared" si="7"/>
        <v>1.0281844905044497</v>
      </c>
    </row>
    <row r="57" spans="1:11">
      <c r="A57" s="1">
        <v>1973</v>
      </c>
      <c r="B57" s="2">
        <f>('S&amp;P 500 &amp; Raw Data'!B49-'S&amp;P 500 &amp; Raw Data'!B48+'S&amp;P 500 &amp; Raw Data'!C49)/'S&amp;P 500 &amp; Raw Data'!B48</f>
        <v>-0.14308047437526472</v>
      </c>
      <c r="C57" s="2">
        <v>6.7299999999999999E-2</v>
      </c>
      <c r="D57" s="2">
        <f>'S&amp;P 500 &amp; Raw Data'!F49</f>
        <v>3.6586646024150085E-2</v>
      </c>
      <c r="E57" s="7">
        <f t="shared" si="9"/>
        <v>4080.4440162683081</v>
      </c>
      <c r="F57" s="7">
        <f t="shared" si="10"/>
        <v>272.20794135308938</v>
      </c>
      <c r="G57" s="7">
        <f t="shared" si="8"/>
        <v>372.57113175912104</v>
      </c>
      <c r="I57" s="35">
        <f t="shared" si="4"/>
        <v>0.85691952562473528</v>
      </c>
      <c r="J57" s="35">
        <f t="shared" si="6"/>
        <v>1.0672999999999999</v>
      </c>
      <c r="K57" s="35">
        <f t="shared" si="7"/>
        <v>1.0365866460241502</v>
      </c>
    </row>
    <row r="58" spans="1:11">
      <c r="A58" s="1">
        <v>1974</v>
      </c>
      <c r="B58" s="2">
        <f>('S&amp;P 500 &amp; Raw Data'!B50-'S&amp;P 500 &amp; Raw Data'!B49+'S&amp;P 500 &amp; Raw Data'!C50)/'S&amp;P 500 &amp; Raw Data'!B49</f>
        <v>-0.25901785750896972</v>
      </c>
      <c r="C58" s="2">
        <v>7.7799999999999994E-2</v>
      </c>
      <c r="D58" s="2">
        <f>'S&amp;P 500 &amp; Raw Data'!F50</f>
        <v>1.9886086932378574E-2</v>
      </c>
      <c r="E58" s="7">
        <f t="shared" si="9"/>
        <v>3023.5361494891954</v>
      </c>
      <c r="F58" s="7">
        <f t="shared" si="10"/>
        <v>293.38571919035974</v>
      </c>
      <c r="G58" s="7">
        <f t="shared" si="8"/>
        <v>379.98011367377757</v>
      </c>
      <c r="I58" s="35">
        <f t="shared" si="4"/>
        <v>0.74098214249103034</v>
      </c>
      <c r="J58" s="35">
        <f t="shared" si="6"/>
        <v>1.0778000000000001</v>
      </c>
      <c r="K58" s="35">
        <f t="shared" si="7"/>
        <v>1.0198860869323785</v>
      </c>
    </row>
    <row r="59" spans="1:11">
      <c r="A59" s="1">
        <v>1975</v>
      </c>
      <c r="B59" s="2">
        <f>('S&amp;P 500 &amp; Raw Data'!B51-'S&amp;P 500 &amp; Raw Data'!B50+'S&amp;P 500 &amp; Raw Data'!C51)/'S&amp;P 500 &amp; Raw Data'!B50</f>
        <v>0.36995137106184356</v>
      </c>
      <c r="C59" s="2">
        <v>5.9900000000000002E-2</v>
      </c>
      <c r="D59" s="2">
        <f>'S&amp;P 500 &amp; Raw Data'!F51</f>
        <v>3.6052536026033838E-2</v>
      </c>
      <c r="E59" s="7">
        <f t="shared" si="9"/>
        <v>4142.0974934477708</v>
      </c>
      <c r="F59" s="7">
        <f t="shared" si="10"/>
        <v>310.9595237698623</v>
      </c>
      <c r="G59" s="7">
        <f t="shared" ref="G59:G74" si="11">G58*(1+D59)</f>
        <v>393.67936041117781</v>
      </c>
      <c r="I59" s="35">
        <f t="shared" si="4"/>
        <v>1.3699513710618436</v>
      </c>
      <c r="J59" s="35">
        <f t="shared" si="6"/>
        <v>1.0599000000000001</v>
      </c>
      <c r="K59" s="35">
        <f t="shared" si="7"/>
        <v>1.0360525360260338</v>
      </c>
    </row>
    <row r="60" spans="1:11">
      <c r="A60" s="1">
        <v>1976</v>
      </c>
      <c r="B60" s="2">
        <f>('S&amp;P 500 &amp; Raw Data'!B52-'S&amp;P 500 &amp; Raw Data'!B51+'S&amp;P 500 &amp; Raw Data'!C52)/'S&amp;P 500 &amp; Raw Data'!B51</f>
        <v>0.23830999002106662</v>
      </c>
      <c r="C60" s="2">
        <v>4.9700000000000001E-2</v>
      </c>
      <c r="D60" s="2">
        <f>'S&amp;P 500 &amp; Raw Data'!F52</f>
        <v>0.1598456074290921</v>
      </c>
      <c r="E60" s="7">
        <f t="shared" si="9"/>
        <v>5129.2007057775936</v>
      </c>
      <c r="F60" s="7">
        <f t="shared" si="10"/>
        <v>326.41421210122451</v>
      </c>
      <c r="G60" s="7">
        <f t="shared" si="11"/>
        <v>456.607276908399</v>
      </c>
      <c r="I60" s="35">
        <f t="shared" si="4"/>
        <v>1.2383099900210666</v>
      </c>
      <c r="J60" s="35">
        <f t="shared" si="6"/>
        <v>1.0497000000000001</v>
      </c>
      <c r="K60" s="35">
        <f t="shared" si="7"/>
        <v>1.1598456074290922</v>
      </c>
    </row>
    <row r="61" spans="1:11">
      <c r="A61" s="1">
        <v>1977</v>
      </c>
      <c r="B61" s="2">
        <f>('S&amp;P 500 &amp; Raw Data'!B53-'S&amp;P 500 &amp; Raw Data'!B52+'S&amp;P 500 &amp; Raw Data'!C53)/'S&amp;P 500 &amp; Raw Data'!B52</f>
        <v>-6.9797040759352322E-2</v>
      </c>
      <c r="C61" s="2">
        <v>5.1299999999999998E-2</v>
      </c>
      <c r="D61" s="2">
        <f>'S&amp;P 500 &amp; Raw Data'!F53</f>
        <v>1.2899606071070449E-2</v>
      </c>
      <c r="E61" s="7">
        <f t="shared" si="9"/>
        <v>4771.1976750535359</v>
      </c>
      <c r="F61" s="7">
        <f t="shared" si="10"/>
        <v>343.1592611820173</v>
      </c>
      <c r="G61" s="7">
        <f t="shared" si="11"/>
        <v>462.49733090970153</v>
      </c>
      <c r="I61" s="35">
        <f t="shared" si="4"/>
        <v>0.93020295924064766</v>
      </c>
      <c r="J61" s="35">
        <f t="shared" si="6"/>
        <v>1.0512999999999999</v>
      </c>
      <c r="K61" s="35">
        <f t="shared" si="7"/>
        <v>1.0128996060710704</v>
      </c>
    </row>
    <row r="62" spans="1:11">
      <c r="A62" s="1">
        <v>1978</v>
      </c>
      <c r="B62" s="2">
        <f>('S&amp;P 500 &amp; Raw Data'!B54-'S&amp;P 500 &amp; Raw Data'!B53+'S&amp;P 500 &amp; Raw Data'!C54)/'S&amp;P 500 &amp; Raw Data'!B53</f>
        <v>6.50928391167193E-2</v>
      </c>
      <c r="C62" s="2">
        <v>6.93E-2</v>
      </c>
      <c r="D62" s="2">
        <f>'S&amp;P 500 &amp; Raw Data'!F54</f>
        <v>-7.7758069075086478E-3</v>
      </c>
      <c r="E62" s="7">
        <f t="shared" si="9"/>
        <v>5081.7684777098611</v>
      </c>
      <c r="F62" s="7">
        <f t="shared" si="10"/>
        <v>366.94019798193108</v>
      </c>
      <c r="G62" s="7">
        <f t="shared" si="11"/>
        <v>458.90104096930958</v>
      </c>
      <c r="I62" s="35">
        <f t="shared" si="4"/>
        <v>1.0650928391167194</v>
      </c>
      <c r="J62" s="35">
        <f t="shared" si="6"/>
        <v>1.0692999999999999</v>
      </c>
      <c r="K62" s="35">
        <f t="shared" si="7"/>
        <v>0.99222419309249132</v>
      </c>
    </row>
    <row r="63" spans="1:11">
      <c r="A63" s="1">
        <v>1979</v>
      </c>
      <c r="B63" s="2">
        <f>('S&amp;P 500 &amp; Raw Data'!B55-'S&amp;P 500 &amp; Raw Data'!B54+'S&amp;P 500 &amp; Raw Data'!C55)/'S&amp;P 500 &amp; Raw Data'!B54</f>
        <v>0.18519490167516386</v>
      </c>
      <c r="C63" s="2">
        <v>9.9400000000000002E-2</v>
      </c>
      <c r="D63" s="2">
        <f>'S&amp;P 500 &amp; Raw Data'!F55</f>
        <v>6.7072031247235459E-3</v>
      </c>
      <c r="E63" s="7">
        <f t="shared" si="9"/>
        <v>6022.8860912752862</v>
      </c>
      <c r="F63" s="7">
        <f t="shared" si="10"/>
        <v>403.414053661335</v>
      </c>
      <c r="G63" s="7">
        <f t="shared" si="11"/>
        <v>461.97898346523777</v>
      </c>
      <c r="I63" s="35">
        <f t="shared" si="4"/>
        <v>1.1851949016751639</v>
      </c>
      <c r="J63" s="35">
        <f t="shared" si="6"/>
        <v>1.0993999999999999</v>
      </c>
      <c r="K63" s="35">
        <f t="shared" si="7"/>
        <v>1.0067072031247235</v>
      </c>
    </row>
    <row r="64" spans="1:11">
      <c r="A64" s="1">
        <v>1980</v>
      </c>
      <c r="B64" s="2">
        <f>('S&amp;P 500 &amp; Raw Data'!B56-'S&amp;P 500 &amp; Raw Data'!B55+'S&amp;P 500 &amp; Raw Data'!C56)/'S&amp;P 500 &amp; Raw Data'!B55</f>
        <v>0.3173524550676301</v>
      </c>
      <c r="C64" s="2">
        <v>0.11219999999999999</v>
      </c>
      <c r="D64" s="2">
        <f>'S&amp;P 500 &amp; Raw Data'!F56</f>
        <v>-2.989744251999403E-2</v>
      </c>
      <c r="E64" s="7">
        <f t="shared" si="9"/>
        <v>7934.2637789341807</v>
      </c>
      <c r="F64" s="7">
        <f t="shared" si="10"/>
        <v>448.67711048213681</v>
      </c>
      <c r="G64" s="7">
        <f t="shared" si="11"/>
        <v>448.16699336164055</v>
      </c>
      <c r="I64" s="35">
        <f t="shared" si="4"/>
        <v>1.3173524550676301</v>
      </c>
      <c r="J64" s="35">
        <f t="shared" si="6"/>
        <v>1.1122000000000001</v>
      </c>
      <c r="K64" s="35">
        <f t="shared" si="7"/>
        <v>0.97010255748000596</v>
      </c>
    </row>
    <row r="65" spans="1:11">
      <c r="A65" s="1">
        <v>1981</v>
      </c>
      <c r="B65" s="2">
        <f>('S&amp;P 500 &amp; Raw Data'!B57-'S&amp;P 500 &amp; Raw Data'!B56+'S&amp;P 500 &amp; Raw Data'!C57)/'S&amp;P 500 &amp; Raw Data'!B56</f>
        <v>-4.7023902474955762E-2</v>
      </c>
      <c r="C65" s="2">
        <v>0.14299999999999999</v>
      </c>
      <c r="D65" s="2">
        <f>'S&amp;P 500 &amp; Raw Data'!F57</f>
        <v>8.1992153358923542E-2</v>
      </c>
      <c r="E65" s="7">
        <f t="shared" si="9"/>
        <v>7561.1637327830058</v>
      </c>
      <c r="F65" s="7">
        <f t="shared" si="10"/>
        <v>512.83793728108242</v>
      </c>
      <c r="G65" s="7">
        <f t="shared" si="11"/>
        <v>484.91317021175587</v>
      </c>
      <c r="I65" s="35">
        <f t="shared" si="4"/>
        <v>0.9529760975250442</v>
      </c>
      <c r="J65" s="35">
        <f t="shared" si="6"/>
        <v>1.143</v>
      </c>
      <c r="K65" s="35">
        <f t="shared" si="7"/>
        <v>1.0819921533589236</v>
      </c>
    </row>
    <row r="66" spans="1:11">
      <c r="A66" s="1">
        <v>1982</v>
      </c>
      <c r="B66" s="2">
        <f>('S&amp;P 500 &amp; Raw Data'!B58-'S&amp;P 500 &amp; Raw Data'!B57+'S&amp;P 500 &amp; Raw Data'!C58)/'S&amp;P 500 &amp; Raw Data'!B57</f>
        <v>0.20419055079559353</v>
      </c>
      <c r="C66" s="2">
        <v>0.1101</v>
      </c>
      <c r="D66" s="2">
        <f>'S&amp;P 500 &amp; Raw Data'!F58</f>
        <v>0.32814549486295586</v>
      </c>
      <c r="E66" s="7">
        <f t="shared" si="9"/>
        <v>9105.0819200356327</v>
      </c>
      <c r="F66" s="7">
        <f t="shared" si="10"/>
        <v>569.30139417572968</v>
      </c>
      <c r="G66" s="7">
        <f t="shared" si="11"/>
        <v>644.03524241645721</v>
      </c>
      <c r="I66" s="35">
        <f t="shared" si="4"/>
        <v>1.2041905507955935</v>
      </c>
      <c r="J66" s="35">
        <f t="shared" si="6"/>
        <v>1.1101000000000001</v>
      </c>
      <c r="K66" s="35">
        <f t="shared" si="7"/>
        <v>1.3281454948629559</v>
      </c>
    </row>
    <row r="67" spans="1:11">
      <c r="A67" s="1">
        <v>1983</v>
      </c>
      <c r="B67" s="2">
        <f>('S&amp;P 500 &amp; Raw Data'!B59-'S&amp;P 500 &amp; Raw Data'!B58+'S&amp;P 500 &amp; Raw Data'!C59)/'S&amp;P 500 &amp; Raw Data'!B58</f>
        <v>0.22337155858930619</v>
      </c>
      <c r="C67" s="2">
        <v>8.4500000000000006E-2</v>
      </c>
      <c r="D67" s="2">
        <f>'S&amp;P 500 &amp; Raw Data'!F59</f>
        <v>3.2002094451429264E-2</v>
      </c>
      <c r="E67" s="7">
        <f t="shared" si="9"/>
        <v>11138.898259597305</v>
      </c>
      <c r="F67" s="7">
        <f t="shared" si="10"/>
        <v>617.40736198357888</v>
      </c>
      <c r="G67" s="7">
        <f t="shared" si="11"/>
        <v>664.64571907431775</v>
      </c>
      <c r="I67" s="35">
        <f t="shared" si="4"/>
        <v>1.2233715585893061</v>
      </c>
      <c r="J67" s="35">
        <f t="shared" si="6"/>
        <v>1.0845</v>
      </c>
      <c r="K67" s="35">
        <f t="shared" si="7"/>
        <v>1.0320020944514292</v>
      </c>
    </row>
    <row r="68" spans="1:11">
      <c r="A68" s="1">
        <v>1984</v>
      </c>
      <c r="B68" s="2">
        <f>('S&amp;P 500 &amp; Raw Data'!B60-'S&amp;P 500 &amp; Raw Data'!B59+'S&amp;P 500 &amp; Raw Data'!C60)/'S&amp;P 500 &amp; Raw Data'!B59</f>
        <v>6.14614199963621E-2</v>
      </c>
      <c r="C68" s="2">
        <v>9.6100000000000005E-2</v>
      </c>
      <c r="D68" s="2">
        <f>'S&amp;P 500 &amp; Raw Data'!F60</f>
        <v>0.13733364344102345</v>
      </c>
      <c r="E68" s="7">
        <f t="shared" si="9"/>
        <v>11823.510763827162</v>
      </c>
      <c r="F68" s="7">
        <f t="shared" si="10"/>
        <v>676.74020947020085</v>
      </c>
      <c r="G68" s="7">
        <f t="shared" si="11"/>
        <v>755.92393727227272</v>
      </c>
      <c r="I68" s="35">
        <f t="shared" si="4"/>
        <v>1.0614614199963621</v>
      </c>
      <c r="J68" s="35">
        <f t="shared" si="6"/>
        <v>1.0961000000000001</v>
      </c>
      <c r="K68" s="35">
        <f t="shared" si="7"/>
        <v>1.1373336434410235</v>
      </c>
    </row>
    <row r="69" spans="1:11">
      <c r="A69" s="1">
        <v>1985</v>
      </c>
      <c r="B69" s="2">
        <f>('S&amp;P 500 &amp; Raw Data'!B61-'S&amp;P 500 &amp; Raw Data'!B60+'S&amp;P 500 &amp; Raw Data'!C61)/'S&amp;P 500 &amp; Raw Data'!B60</f>
        <v>0.31235149485768948</v>
      </c>
      <c r="C69" s="2">
        <v>7.4899999999999994E-2</v>
      </c>
      <c r="D69" s="2">
        <f>'S&amp;P 500 &amp; Raw Data'!F61</f>
        <v>0.2571248821260641</v>
      </c>
      <c r="E69" s="7">
        <f t="shared" si="9"/>
        <v>15516.602025374559</v>
      </c>
      <c r="F69" s="7">
        <f t="shared" si="10"/>
        <v>727.42805115951887</v>
      </c>
      <c r="G69" s="7">
        <f t="shared" si="11"/>
        <v>950.2907905396761</v>
      </c>
      <c r="I69" s="35">
        <f t="shared" si="4"/>
        <v>1.3123514948576895</v>
      </c>
      <c r="J69" s="35">
        <f t="shared" si="6"/>
        <v>1.0749</v>
      </c>
      <c r="K69" s="35">
        <f t="shared" si="7"/>
        <v>1.2571248821260641</v>
      </c>
    </row>
    <row r="70" spans="1:11">
      <c r="A70" s="1">
        <v>1986</v>
      </c>
      <c r="B70" s="2">
        <f>('S&amp;P 500 &amp; Raw Data'!B62-'S&amp;P 500 &amp; Raw Data'!B61+'S&amp;P 500 &amp; Raw Data'!C62)/'S&amp;P 500 &amp; Raw Data'!B61</f>
        <v>0.18494578758046187</v>
      </c>
      <c r="C70" s="2">
        <v>6.0400000000000002E-2</v>
      </c>
      <c r="D70" s="2">
        <f>'S&amp;P 500 &amp; Raw Data'!F62</f>
        <v>0.24284215141767618</v>
      </c>
      <c r="E70" s="7">
        <f t="shared" si="9"/>
        <v>18386.332207530046</v>
      </c>
      <c r="F70" s="7">
        <f t="shared" si="10"/>
        <v>771.36470544955387</v>
      </c>
      <c r="G70" s="7">
        <f t="shared" si="11"/>
        <v>1181.0614505867354</v>
      </c>
      <c r="I70" s="35">
        <f t="shared" si="4"/>
        <v>1.1849457875804619</v>
      </c>
      <c r="J70" s="35">
        <f t="shared" si="6"/>
        <v>1.0604</v>
      </c>
      <c r="K70" s="35">
        <f t="shared" si="7"/>
        <v>1.2428421514176762</v>
      </c>
    </row>
    <row r="71" spans="1:11">
      <c r="A71" s="1">
        <v>1987</v>
      </c>
      <c r="B71" s="2">
        <f>('S&amp;P 500 &amp; Raw Data'!B63-'S&amp;P 500 &amp; Raw Data'!B62+'S&amp;P 500 &amp; Raw Data'!C63)/'S&amp;P 500 &amp; Raw Data'!B62</f>
        <v>5.8127216418218712E-2</v>
      </c>
      <c r="C71" s="2">
        <v>5.7200000000000001E-2</v>
      </c>
      <c r="D71" s="2">
        <f>'S&amp;P 500 &amp; Raw Data'!F63</f>
        <v>-4.9605089379262279E-2</v>
      </c>
      <c r="E71" s="7">
        <f t="shared" si="9"/>
        <v>19455.07851889441</v>
      </c>
      <c r="F71" s="7">
        <f t="shared" si="10"/>
        <v>815.4867666012683</v>
      </c>
      <c r="G71" s="7">
        <f t="shared" si="11"/>
        <v>1122.4747917679792</v>
      </c>
      <c r="I71" s="35">
        <f t="shared" si="4"/>
        <v>1.0581272164182187</v>
      </c>
      <c r="J71" s="35">
        <f t="shared" si="6"/>
        <v>1.0571999999999999</v>
      </c>
      <c r="K71" s="35">
        <f t="shared" si="7"/>
        <v>0.95039491062073767</v>
      </c>
    </row>
    <row r="72" spans="1:11">
      <c r="A72" s="1">
        <v>1988</v>
      </c>
      <c r="B72" s="2">
        <f>('S&amp;P 500 &amp; Raw Data'!B64-'S&amp;P 500 &amp; Raw Data'!B63+'S&amp;P 500 &amp; Raw Data'!C64)/'S&amp;P 500 &amp; Raw Data'!B63</f>
        <v>0.16537192812044688</v>
      </c>
      <c r="C72" s="2">
        <v>6.4500000000000002E-2</v>
      </c>
      <c r="D72" s="2">
        <f>'S&amp;P 500 &amp; Raw Data'!F64</f>
        <v>8.2235958434841674E-2</v>
      </c>
      <c r="E72" s="7">
        <f t="shared" si="9"/>
        <v>22672.402365298665</v>
      </c>
      <c r="F72" s="7">
        <f t="shared" si="10"/>
        <v>868.08566304705016</v>
      </c>
      <c r="G72" s="7">
        <f t="shared" si="11"/>
        <v>1214.7825820879684</v>
      </c>
      <c r="I72" s="35">
        <f t="shared" si="4"/>
        <v>1.1653719281204469</v>
      </c>
      <c r="J72" s="35">
        <f t="shared" si="6"/>
        <v>1.0645</v>
      </c>
      <c r="K72" s="35">
        <f t="shared" si="7"/>
        <v>1.0822359584348418</v>
      </c>
    </row>
    <row r="73" spans="1:11">
      <c r="A73" s="1">
        <v>1989</v>
      </c>
      <c r="B73" s="2">
        <f>('S&amp;P 500 &amp; Raw Data'!B65-'S&amp;P 500 &amp; Raw Data'!B64+'S&amp;P 500 &amp; Raw Data'!C65)/'S&amp;P 500 &amp; Raw Data'!B64</f>
        <v>0.31475183638196724</v>
      </c>
      <c r="C73" s="2">
        <v>8.1100000000000005E-2</v>
      </c>
      <c r="D73" s="2">
        <f>'S&amp;P 500 &amp; Raw Data'!F65</f>
        <v>0.17693647159446219</v>
      </c>
      <c r="E73" s="7">
        <f t="shared" si="9"/>
        <v>29808.582644967279</v>
      </c>
      <c r="F73" s="7">
        <f t="shared" si="10"/>
        <v>938.48741032016585</v>
      </c>
      <c r="G73" s="7">
        <f t="shared" si="11"/>
        <v>1429.7219259170236</v>
      </c>
      <c r="I73" s="35">
        <f t="shared" si="4"/>
        <v>1.3147518363819672</v>
      </c>
      <c r="J73" s="35">
        <f t="shared" si="6"/>
        <v>1.0810999999999999</v>
      </c>
      <c r="K73" s="35">
        <f t="shared" si="7"/>
        <v>1.1769364715944621</v>
      </c>
    </row>
    <row r="74" spans="1:11">
      <c r="A74" s="1">
        <v>1990</v>
      </c>
      <c r="B74" s="2">
        <f>('S&amp;P 500 &amp; Raw Data'!B66-'S&amp;P 500 &amp; Raw Data'!B65+'S&amp;P 500 &amp; Raw Data'!C66)/'S&amp;P 500 &amp; Raw Data'!B65</f>
        <v>-3.0644516129032118E-2</v>
      </c>
      <c r="C74" s="2">
        <v>7.5499999999999998E-2</v>
      </c>
      <c r="D74" s="2">
        <f>'S&amp;P 500 &amp; Raw Data'!F66</f>
        <v>6.2353753335533363E-2</v>
      </c>
      <c r="E74" s="7">
        <f t="shared" si="9"/>
        <v>28895.113053319994</v>
      </c>
      <c r="F74" s="7">
        <f t="shared" si="10"/>
        <v>1009.3432097993383</v>
      </c>
      <c r="G74" s="7">
        <f t="shared" si="11"/>
        <v>1518.8704542240573</v>
      </c>
      <c r="I74" s="35">
        <f t="shared" si="4"/>
        <v>0.96935548387096793</v>
      </c>
      <c r="J74" s="35">
        <f t="shared" si="6"/>
        <v>1.0754999999999999</v>
      </c>
      <c r="K74" s="35">
        <f t="shared" si="7"/>
        <v>1.0623537533355334</v>
      </c>
    </row>
    <row r="75" spans="1:11">
      <c r="A75" s="1">
        <v>1991</v>
      </c>
      <c r="B75" s="2">
        <f>('S&amp;P 500 &amp; Raw Data'!B67-'S&amp;P 500 &amp; Raw Data'!B66+'S&amp;P 500 &amp; Raw Data'!C67)/'S&amp;P 500 &amp; Raw Data'!B66</f>
        <v>0.30234843134879757</v>
      </c>
      <c r="C75" s="2">
        <v>5.6099999999999997E-2</v>
      </c>
      <c r="D75" s="2">
        <f>'S&amp;P 500 &amp; Raw Data'!F67</f>
        <v>0.15004510019517303</v>
      </c>
      <c r="E75" s="7">
        <f t="shared" si="9"/>
        <v>37631.505158637461</v>
      </c>
      <c r="F75" s="7">
        <f t="shared" si="10"/>
        <v>1065.9673638690813</v>
      </c>
      <c r="G75" s="7">
        <f t="shared" ref="G75:G81" si="12">G74*(1+D75)</f>
        <v>1746.769523711594</v>
      </c>
      <c r="I75" s="35">
        <f t="shared" si="4"/>
        <v>1.3023484313487976</v>
      </c>
      <c r="J75" s="35">
        <f t="shared" si="6"/>
        <v>1.0561</v>
      </c>
      <c r="K75" s="35">
        <f t="shared" si="7"/>
        <v>1.150045100195173</v>
      </c>
    </row>
    <row r="76" spans="1:11">
      <c r="A76" s="1">
        <v>1992</v>
      </c>
      <c r="B76" s="2">
        <f>('S&amp;P 500 &amp; Raw Data'!B68-'S&amp;P 500 &amp; Raw Data'!B67+'S&amp;P 500 &amp; Raw Data'!C68)/'S&amp;P 500 &amp; Raw Data'!B67</f>
        <v>7.493727972380064E-2</v>
      </c>
      <c r="C76" s="2">
        <v>3.4099999999999998E-2</v>
      </c>
      <c r="D76" s="2">
        <f>'S&amp;P 500 &amp; Raw Data'!F68</f>
        <v>9.3616373162079422E-2</v>
      </c>
      <c r="E76" s="7">
        <f t="shared" si="9"/>
        <v>40451.507787137925</v>
      </c>
      <c r="F76" s="7">
        <f t="shared" si="10"/>
        <v>1102.3168509770169</v>
      </c>
      <c r="G76" s="7">
        <f t="shared" si="12"/>
        <v>1910.2957512715263</v>
      </c>
      <c r="I76" s="35">
        <f t="shared" si="4"/>
        <v>1.0749372797238006</v>
      </c>
      <c r="J76" s="35">
        <f t="shared" si="6"/>
        <v>1.0341</v>
      </c>
      <c r="K76" s="35">
        <f t="shared" si="7"/>
        <v>1.0936163731620794</v>
      </c>
    </row>
    <row r="77" spans="1:11">
      <c r="A77" s="1">
        <v>1993</v>
      </c>
      <c r="B77" s="2">
        <f>('S&amp;P 500 &amp; Raw Data'!B69-'S&amp;P 500 &amp; Raw Data'!B68+'S&amp;P 500 &amp; Raw Data'!C69)/'S&amp;P 500 &amp; Raw Data'!B68</f>
        <v>9.96705147919488E-2</v>
      </c>
      <c r="C77" s="2">
        <v>2.98E-2</v>
      </c>
      <c r="D77" s="2">
        <f>'S&amp;P 500 &amp; Raw Data'!F69</f>
        <v>0.14210957589263107</v>
      </c>
      <c r="E77" s="7">
        <f t="shared" ref="E77:E83" si="13">E76*(1+B77)</f>
        <v>44483.33039239249</v>
      </c>
      <c r="F77" s="7">
        <f t="shared" ref="F77:F83" si="14">F76*(1+C77)</f>
        <v>1135.1658931361321</v>
      </c>
      <c r="G77" s="7">
        <f t="shared" si="12"/>
        <v>2181.7670703142176</v>
      </c>
      <c r="I77" s="35">
        <f t="shared" ref="I77:I100" si="15">B77+1</f>
        <v>1.0996705147919488</v>
      </c>
      <c r="J77" s="35">
        <f t="shared" si="6"/>
        <v>1.0298</v>
      </c>
      <c r="K77" s="35">
        <f t="shared" si="7"/>
        <v>1.142109575892631</v>
      </c>
    </row>
    <row r="78" spans="1:11">
      <c r="A78" s="1">
        <v>1994</v>
      </c>
      <c r="B78" s="2">
        <f>('S&amp;P 500 &amp; Raw Data'!B70-'S&amp;P 500 &amp; Raw Data'!B69+'S&amp;P 500 &amp; Raw Data'!C70)/'S&amp;P 500 &amp; Raw Data'!B69</f>
        <v>1.3259206774573897E-2</v>
      </c>
      <c r="C78" s="2">
        <v>3.9899999999999998E-2</v>
      </c>
      <c r="D78" s="2">
        <f>'S&amp;P 500 &amp; Raw Data'!F70</f>
        <v>-8.0366555509985921E-2</v>
      </c>
      <c r="E78" s="7">
        <f t="shared" si="13"/>
        <v>45073.144068086905</v>
      </c>
      <c r="F78" s="7">
        <f t="shared" si="14"/>
        <v>1180.4590122722639</v>
      </c>
      <c r="G78" s="7">
        <f t="shared" si="12"/>
        <v>2006.4259659479505</v>
      </c>
      <c r="I78" s="35">
        <f t="shared" si="15"/>
        <v>1.0132592067745738</v>
      </c>
      <c r="J78" s="35">
        <f t="shared" si="6"/>
        <v>1.0399</v>
      </c>
      <c r="K78" s="35">
        <f t="shared" si="7"/>
        <v>0.91963344449001405</v>
      </c>
    </row>
    <row r="79" spans="1:11">
      <c r="A79" s="1">
        <v>1995</v>
      </c>
      <c r="B79" s="2">
        <f>('S&amp;P 500 &amp; Raw Data'!B71-'S&amp;P 500 &amp; Raw Data'!B70+'S&amp;P 500 &amp; Raw Data'!C71)/'S&amp;P 500 &amp; Raw Data'!B70</f>
        <v>0.37195198902606308</v>
      </c>
      <c r="C79" s="2">
        <v>5.5199999999999999E-2</v>
      </c>
      <c r="D79" s="2">
        <f>'S&amp;P 500 &amp; Raw Data'!F71</f>
        <v>0.23480780112538907</v>
      </c>
      <c r="E79" s="7">
        <f t="shared" si="13"/>
        <v>61838.189655870119</v>
      </c>
      <c r="F79" s="7">
        <f t="shared" si="14"/>
        <v>1245.6203497496927</v>
      </c>
      <c r="G79" s="7">
        <f t="shared" si="12"/>
        <v>2477.5504351330737</v>
      </c>
      <c r="I79" s="35">
        <f t="shared" si="15"/>
        <v>1.371951989026063</v>
      </c>
      <c r="J79" s="35">
        <f t="shared" si="6"/>
        <v>1.0551999999999999</v>
      </c>
      <c r="K79" s="35">
        <f t="shared" si="7"/>
        <v>1.2348078011253891</v>
      </c>
    </row>
    <row r="80" spans="1:11">
      <c r="A80" s="1">
        <v>1996</v>
      </c>
      <c r="B80" s="2">
        <v>0.2268</v>
      </c>
      <c r="C80" s="2">
        <v>5.0200000000000002E-2</v>
      </c>
      <c r="D80" s="2">
        <f>'S&amp;P 500 &amp; Raw Data'!F72</f>
        <v>1.428607793401844E-2</v>
      </c>
      <c r="E80" s="7">
        <f t="shared" si="13"/>
        <v>75863.091069821457</v>
      </c>
      <c r="F80" s="7">
        <f t="shared" si="14"/>
        <v>1308.1504913071271</v>
      </c>
      <c r="G80" s="7">
        <f t="shared" si="12"/>
        <v>2512.9449137348461</v>
      </c>
      <c r="I80" s="35">
        <f t="shared" si="15"/>
        <v>1.2267999999999999</v>
      </c>
      <c r="J80" s="35">
        <f t="shared" si="6"/>
        <v>1.0502</v>
      </c>
      <c r="K80" s="35">
        <f t="shared" si="7"/>
        <v>1.0142860779340184</v>
      </c>
    </row>
    <row r="81" spans="1:11">
      <c r="A81" s="1">
        <v>1997</v>
      </c>
      <c r="B81" s="2">
        <v>0.33100000000000002</v>
      </c>
      <c r="C81" s="2">
        <v>5.0500000000000003E-2</v>
      </c>
      <c r="D81" s="2">
        <f>'S&amp;P 500 &amp; Raw Data'!F73</f>
        <v>9.939130272977531E-2</v>
      </c>
      <c r="E81" s="7">
        <f t="shared" si="13"/>
        <v>100973.77421393235</v>
      </c>
      <c r="F81" s="7">
        <f t="shared" si="14"/>
        <v>1374.2120911181371</v>
      </c>
      <c r="G81" s="7">
        <f t="shared" si="12"/>
        <v>2762.7097823991153</v>
      </c>
      <c r="I81" s="35">
        <f t="shared" si="15"/>
        <v>1.331</v>
      </c>
      <c r="J81" s="35">
        <f t="shared" si="6"/>
        <v>1.0505</v>
      </c>
      <c r="K81" s="35">
        <f t="shared" si="7"/>
        <v>1.0993913027297753</v>
      </c>
    </row>
    <row r="82" spans="1:11">
      <c r="A82" s="1">
        <v>1998</v>
      </c>
      <c r="B82" s="2">
        <f>('S&amp;P 500 &amp; Raw Data'!B74-'S&amp;P 500 &amp; Raw Data'!B73+'S&amp;P 500 &amp; Raw Data'!C74)/'S&amp;P 500 &amp; Raw Data'!B73</f>
        <v>0.28337953278443584</v>
      </c>
      <c r="C82" s="2">
        <v>4.7300000000000002E-2</v>
      </c>
      <c r="D82" s="2">
        <f>'S&amp;P 500 &amp; Raw Data'!F74</f>
        <v>0.14921431922606215</v>
      </c>
      <c r="E82" s="7">
        <f t="shared" si="13"/>
        <v>129587.6751741576</v>
      </c>
      <c r="F82" s="7">
        <f t="shared" si="14"/>
        <v>1439.2123230280249</v>
      </c>
      <c r="G82" s="7">
        <f t="shared" ref="G82:G87" si="16">G81*(1+D82)</f>
        <v>3174.9456417989818</v>
      </c>
      <c r="I82" s="35">
        <f t="shared" si="15"/>
        <v>1.2833795327844357</v>
      </c>
      <c r="J82" s="35">
        <f t="shared" si="6"/>
        <v>1.0472999999999999</v>
      </c>
      <c r="K82" s="35">
        <f t="shared" si="7"/>
        <v>1.1492143192260622</v>
      </c>
    </row>
    <row r="83" spans="1:11">
      <c r="A83" s="1">
        <v>1999</v>
      </c>
      <c r="B83" s="2">
        <f>('S&amp;P 500 &amp; Raw Data'!B75-'S&amp;P 500 &amp; Raw Data'!B74+'S&amp;P 500 &amp; Raw Data'!C75)/'S&amp;P 500 &amp; Raw Data'!B74</f>
        <v>0.20885350992084475</v>
      </c>
      <c r="C83" s="2">
        <v>4.5100000000000001E-2</v>
      </c>
      <c r="D83" s="2">
        <f>'S&amp;P 500 &amp; Raw Data'!F75</f>
        <v>-8.2542147962685761E-2</v>
      </c>
      <c r="E83" s="7">
        <f t="shared" si="13"/>
        <v>156652.51597676275</v>
      </c>
      <c r="F83" s="7">
        <f t="shared" si="14"/>
        <v>1504.1207987965888</v>
      </c>
      <c r="G83" s="7">
        <f t="shared" si="16"/>
        <v>2912.8788088601259</v>
      </c>
      <c r="I83" s="35">
        <f t="shared" si="15"/>
        <v>1.2088535099208448</v>
      </c>
      <c r="J83" s="35">
        <f t="shared" si="6"/>
        <v>1.0450999999999999</v>
      </c>
      <c r="K83" s="35">
        <f t="shared" si="7"/>
        <v>0.91745785203731423</v>
      </c>
    </row>
    <row r="84" spans="1:11">
      <c r="A84" s="1">
        <v>2000</v>
      </c>
      <c r="B84" s="2">
        <f>('S&amp;P 500 &amp; Raw Data'!B76-'S&amp;P 500 &amp; Raw Data'!B75+'S&amp;P 500 &amp; Raw Data'!C76)/'S&amp;P 500 &amp; Raw Data'!B75</f>
        <v>-9.0318189552492781E-2</v>
      </c>
      <c r="C84" s="2">
        <v>5.7599999999999998E-2</v>
      </c>
      <c r="D84" s="2">
        <f>'S&amp;P 500 &amp; Raw Data'!F76</f>
        <v>0.16655267125397488</v>
      </c>
      <c r="E84" s="7">
        <f t="shared" ref="E84:F86" si="17">E83*(1+B84)</f>
        <v>142503.94434489857</v>
      </c>
      <c r="F84" s="7">
        <f t="shared" si="17"/>
        <v>1590.7581568072724</v>
      </c>
      <c r="G84" s="7">
        <f t="shared" si="16"/>
        <v>3398.0265555148762</v>
      </c>
      <c r="I84" s="35">
        <f t="shared" si="15"/>
        <v>0.90968181044750718</v>
      </c>
      <c r="J84" s="35">
        <f t="shared" si="6"/>
        <v>1.0576000000000001</v>
      </c>
      <c r="K84" s="35">
        <f t="shared" si="7"/>
        <v>1.1665526712539749</v>
      </c>
    </row>
    <row r="85" spans="1:11">
      <c r="A85" s="1">
        <v>2001</v>
      </c>
      <c r="B85" s="2">
        <f>('S&amp;P 500 &amp; Raw Data'!B77-'S&amp;P 500 &amp; Raw Data'!B76+'S&amp;P 500 &amp; Raw Data'!C77)/'S&amp;P 500 &amp; Raw Data'!B76</f>
        <v>-0.11849759142000185</v>
      </c>
      <c r="C85" s="2">
        <v>3.6700000000000003E-2</v>
      </c>
      <c r="D85" s="2">
        <f>'S&amp;P 500 &amp; Raw Data'!F77</f>
        <v>5.5721811892492555E-2</v>
      </c>
      <c r="E85" s="7">
        <f t="shared" si="17"/>
        <v>125617.57017217809</v>
      </c>
      <c r="F85" s="7">
        <f t="shared" si="17"/>
        <v>1649.1389811620993</v>
      </c>
      <c r="G85" s="7">
        <f t="shared" si="16"/>
        <v>3587.3707520469702</v>
      </c>
      <c r="I85" s="35">
        <f t="shared" si="15"/>
        <v>0.88150240857999818</v>
      </c>
      <c r="J85" s="35">
        <f t="shared" si="6"/>
        <v>1.0367</v>
      </c>
      <c r="K85" s="35">
        <f t="shared" si="7"/>
        <v>1.0557218118924925</v>
      </c>
    </row>
    <row r="86" spans="1:11">
      <c r="A86" s="3">
        <v>2002</v>
      </c>
      <c r="B86" s="2">
        <f>('S&amp;P 500 &amp; Raw Data'!B78-'S&amp;P 500 &amp; Raw Data'!B77+'S&amp;P 500 &amp; Raw Data'!C78)/'S&amp;P 500 &amp; Raw Data'!B77</f>
        <v>-0.21966047957912699</v>
      </c>
      <c r="C86" s="2">
        <v>1.66E-2</v>
      </c>
      <c r="D86" s="2">
        <f>'S&amp;P 500 &amp; Raw Data'!F78</f>
        <v>0.15116400378109285</v>
      </c>
      <c r="E86" s="7">
        <f t="shared" si="17"/>
        <v>98024.354464592805</v>
      </c>
      <c r="F86" s="7">
        <f t="shared" si="17"/>
        <v>1676.51468824939</v>
      </c>
      <c r="G86" s="7">
        <f t="shared" si="16"/>
        <v>4129.6520779735802</v>
      </c>
      <c r="I86" s="35">
        <f t="shared" si="15"/>
        <v>0.78033952042087296</v>
      </c>
      <c r="J86" s="35">
        <f t="shared" si="6"/>
        <v>1.0165999999999999</v>
      </c>
      <c r="K86" s="35">
        <f t="shared" si="7"/>
        <v>1.1511640037810928</v>
      </c>
    </row>
    <row r="87" spans="1:11">
      <c r="A87" s="3">
        <v>2003</v>
      </c>
      <c r="B87" s="2">
        <f>('S&amp;P 500 &amp; Raw Data'!B79-'S&amp;P 500 &amp; Raw Data'!B78+'S&amp;P 500 &amp; Raw Data'!C79)/'S&amp;P 500 &amp; Raw Data'!B78</f>
        <v>0.28355800050010233</v>
      </c>
      <c r="C87" s="2">
        <v>1.03E-2</v>
      </c>
      <c r="D87" s="2">
        <f>'S&amp;P 500 &amp; Raw Data'!F79</f>
        <v>3.7531858817758529E-3</v>
      </c>
      <c r="E87" s="7">
        <f t="shared" ref="E87:F91" si="18">E86*(1+B87)</f>
        <v>125819.94441688602</v>
      </c>
      <c r="F87" s="7">
        <f t="shared" si="18"/>
        <v>1693.7827895383587</v>
      </c>
      <c r="G87" s="7">
        <f t="shared" si="16"/>
        <v>4145.1514298492766</v>
      </c>
      <c r="I87" s="35">
        <f t="shared" si="15"/>
        <v>1.2835580005001024</v>
      </c>
      <c r="J87" s="35">
        <f t="shared" si="6"/>
        <v>1.0103</v>
      </c>
      <c r="K87" s="35">
        <f t="shared" si="7"/>
        <v>1.0037531858817759</v>
      </c>
    </row>
    <row r="88" spans="1:11">
      <c r="A88" s="3">
        <v>2004</v>
      </c>
      <c r="B88" s="2">
        <f>('S&amp;P 500 &amp; Raw Data'!B80-'S&amp;P 500 &amp; Raw Data'!B79+'S&amp;P 500 &amp; Raw Data'!C80)/'S&amp;P 500 &amp; Raw Data'!B79</f>
        <v>0.10742775944096193</v>
      </c>
      <c r="C88" s="26">
        <v>1.23E-2</v>
      </c>
      <c r="D88" s="2">
        <f>'S&amp;P 500 &amp; Raw Data'!F80</f>
        <v>4.490683702274547E-2</v>
      </c>
      <c r="E88" s="7">
        <f t="shared" si="18"/>
        <v>139336.49913857845</v>
      </c>
      <c r="F88" s="7">
        <f t="shared" si="18"/>
        <v>1714.6163178496804</v>
      </c>
      <c r="G88" s="7">
        <f t="shared" ref="G88:G93" si="19">G87*(1+D88)</f>
        <v>4331.2970695441181</v>
      </c>
      <c r="I88" s="35">
        <f t="shared" si="15"/>
        <v>1.1074277594409618</v>
      </c>
      <c r="J88" s="35">
        <f t="shared" si="6"/>
        <v>1.0123</v>
      </c>
      <c r="K88" s="35">
        <f t="shared" si="7"/>
        <v>1.0449068370227454</v>
      </c>
    </row>
    <row r="89" spans="1:11">
      <c r="A89" s="1">
        <v>2005</v>
      </c>
      <c r="B89" s="2">
        <f>('S&amp;P 500 &amp; Raw Data'!B81-'S&amp;P 500 &amp; Raw Data'!B80+'S&amp;P 500 &amp; Raw Data'!C81)/'S&amp;P 500 &amp; Raw Data'!B80</f>
        <v>4.8344775232688535E-2</v>
      </c>
      <c r="C89" s="26">
        <v>3.0099999999999998E-2</v>
      </c>
      <c r="D89" s="2">
        <f>'S&amp;P 500 &amp; Raw Data'!F81</f>
        <v>2.8675329597779506E-2</v>
      </c>
      <c r="E89" s="7">
        <f t="shared" si="18"/>
        <v>146072.69087114272</v>
      </c>
      <c r="F89" s="7">
        <f t="shared" si="18"/>
        <v>1766.2262690169557</v>
      </c>
      <c r="G89" s="7">
        <f t="shared" si="19"/>
        <v>4455.4984405991927</v>
      </c>
      <c r="I89" s="35">
        <f t="shared" si="15"/>
        <v>1.0483447752326884</v>
      </c>
      <c r="J89" s="35">
        <f t="shared" si="6"/>
        <v>1.0301</v>
      </c>
      <c r="K89" s="35">
        <f t="shared" si="7"/>
        <v>1.0286753295977795</v>
      </c>
    </row>
    <row r="90" spans="1:11">
      <c r="A90" s="1">
        <v>2006</v>
      </c>
      <c r="B90" s="2">
        <f>('S&amp;P 500 &amp; Raw Data'!B82-'S&amp;P 500 &amp; Raw Data'!B81+'S&amp;P 500 &amp; Raw Data'!C82)/'S&amp;P 500 &amp; Raw Data'!B81</f>
        <v>0.15612557979315703</v>
      </c>
      <c r="C90" s="26">
        <v>4.6800000000000001E-2</v>
      </c>
      <c r="D90" s="2">
        <f>'S&amp;P 500 &amp; Raw Data'!F82</f>
        <v>1.9610012417568386E-2</v>
      </c>
      <c r="E90" s="7">
        <f t="shared" si="18"/>
        <v>168878.3744253465</v>
      </c>
      <c r="F90" s="7">
        <f t="shared" si="18"/>
        <v>1848.8856584069492</v>
      </c>
      <c r="G90" s="7">
        <f t="shared" si="19"/>
        <v>4542.8708203458</v>
      </c>
      <c r="I90" s="35">
        <f t="shared" si="15"/>
        <v>1.1561255797931571</v>
      </c>
      <c r="J90" s="35">
        <f t="shared" si="6"/>
        <v>1.0468</v>
      </c>
      <c r="K90" s="35">
        <f t="shared" si="7"/>
        <v>1.0196100124175684</v>
      </c>
    </row>
    <row r="91" spans="1:11">
      <c r="A91" s="3">
        <v>2007</v>
      </c>
      <c r="B91" s="2">
        <f>('S&amp;P 500 &amp; Raw Data'!B83-'S&amp;P 500 &amp; Raw Data'!B82+'S&amp;P 500 &amp; Raw Data'!C83)/'S&amp;P 500 &amp; Raw Data'!B82</f>
        <v>5.4847352464217694E-2</v>
      </c>
      <c r="C91" s="26">
        <v>4.6399999999999997E-2</v>
      </c>
      <c r="D91" s="2">
        <f>'S&amp;P 500 &amp; Raw Data'!F83</f>
        <v>0.10209921930012807</v>
      </c>
      <c r="E91" s="7">
        <f t="shared" si="18"/>
        <v>178140.90615103761</v>
      </c>
      <c r="F91" s="7">
        <f t="shared" si="18"/>
        <v>1934.6739529570316</v>
      </c>
      <c r="G91" s="7">
        <f t="shared" si="19"/>
        <v>5006.6943844844382</v>
      </c>
      <c r="I91" s="35">
        <f t="shared" si="15"/>
        <v>1.0548473524642177</v>
      </c>
      <c r="J91" s="35">
        <f t="shared" si="6"/>
        <v>1.0464</v>
      </c>
      <c r="K91" s="35">
        <f t="shared" si="7"/>
        <v>1.102099219300128</v>
      </c>
    </row>
    <row r="92" spans="1:11">
      <c r="A92" s="3">
        <v>2008</v>
      </c>
      <c r="B92" s="2">
        <f>('S&amp;P 500 &amp; Raw Data'!B84-'S&amp;P 500 &amp; Raw Data'!B83+'S&amp;P 500 &amp; Raw Data'!C84)/'S&amp;P 500 &amp; Raw Data'!B83</f>
        <v>-0.36552344111798191</v>
      </c>
      <c r="C92" s="31">
        <v>1.5900000000000001E-2</v>
      </c>
      <c r="D92" s="2">
        <f>'S&amp;P 500 &amp; Raw Data'!F84</f>
        <v>0.20101279926977011</v>
      </c>
      <c r="E92" s="7">
        <f t="shared" ref="E92:F94" si="20">E91*(1+B92)</f>
        <v>113026.22913083486</v>
      </c>
      <c r="F92" s="7">
        <f t="shared" si="20"/>
        <v>1965.4352688090485</v>
      </c>
      <c r="G92" s="7">
        <f t="shared" si="19"/>
        <v>6013.1040377978934</v>
      </c>
      <c r="I92" s="35">
        <f t="shared" si="15"/>
        <v>0.63447655888201804</v>
      </c>
      <c r="J92" s="35">
        <f t="shared" ref="J92:J100" si="21">C92+1</f>
        <v>1.0159</v>
      </c>
      <c r="K92" s="35">
        <f t="shared" ref="K92:K100" si="22">D92+1</f>
        <v>1.2010127992697701</v>
      </c>
    </row>
    <row r="93" spans="1:11">
      <c r="A93" s="3">
        <v>2009</v>
      </c>
      <c r="B93" s="2">
        <f>('S&amp;P 500 &amp; Raw Data'!B85-'S&amp;P 500 &amp; Raw Data'!B84+'S&amp;P 500 &amp; Raw Data'!C85)/'S&amp;P 500 &amp; Raw Data'!B84</f>
        <v>0.25935233877663982</v>
      </c>
      <c r="C93" s="32">
        <v>1.4E-3</v>
      </c>
      <c r="D93" s="2">
        <f>'S&amp;P 500 &amp; Raw Data'!F85</f>
        <v>-0.11116695313259162</v>
      </c>
      <c r="E93" s="28">
        <f t="shared" si="20"/>
        <v>142339.84599902126</v>
      </c>
      <c r="F93" s="28">
        <f t="shared" si="20"/>
        <v>1968.1868781853814</v>
      </c>
      <c r="G93" s="28">
        <f t="shared" si="19"/>
        <v>5344.6455830466175</v>
      </c>
      <c r="I93" s="35">
        <f t="shared" si="15"/>
        <v>1.2593523387766399</v>
      </c>
      <c r="J93" s="35">
        <f t="shared" si="21"/>
        <v>1.0014000000000001</v>
      </c>
      <c r="K93" s="35">
        <f t="shared" si="22"/>
        <v>0.88883304686740838</v>
      </c>
    </row>
    <row r="94" spans="1:11">
      <c r="A94" s="3">
        <v>2010</v>
      </c>
      <c r="B94" s="2">
        <f>('S&amp;P 500 &amp; Raw Data'!B86-'S&amp;P 500 &amp; Raw Data'!B85+'S&amp;P 500 &amp; Raw Data'!C86)/'S&amp;P 500 &amp; Raw Data'!B85</f>
        <v>0.14821092278719414</v>
      </c>
      <c r="C94" s="31">
        <v>1.2999999999999999E-3</v>
      </c>
      <c r="D94" s="2">
        <f>'S&amp;P 500 &amp; Raw Data'!F86</f>
        <v>8.4629338803557719E-2</v>
      </c>
      <c r="E94" s="28">
        <f t="shared" si="20"/>
        <v>163436.16592392331</v>
      </c>
      <c r="F94" s="28">
        <f t="shared" si="20"/>
        <v>1970.7455211270226</v>
      </c>
      <c r="G94" s="28">
        <f t="shared" ref="G94:G100" si="23">G93*(1+D94)</f>
        <v>5796.9594048792078</v>
      </c>
      <c r="I94" s="35">
        <f t="shared" si="15"/>
        <v>1.1482109227871942</v>
      </c>
      <c r="J94" s="35">
        <f t="shared" si="21"/>
        <v>1.0013000000000001</v>
      </c>
      <c r="K94" s="35">
        <f t="shared" si="22"/>
        <v>1.0846293388035577</v>
      </c>
    </row>
    <row r="95" spans="1:11">
      <c r="A95" s="3">
        <v>2011</v>
      </c>
      <c r="B95" s="2">
        <f>('S&amp;P 500 &amp; Raw Data'!B87-'S&amp;P 500 &amp; Raw Data'!B86+'S&amp;P 500 &amp; Raw Data'!C87)/'S&amp;P 500 &amp; Raw Data'!B86</f>
        <v>2.09837473362805E-2</v>
      </c>
      <c r="C95" s="32">
        <v>2.9999999999999997E-4</v>
      </c>
      <c r="D95" s="2">
        <f>'S&amp;P 500 &amp; Raw Data'!F87</f>
        <v>0.16035334999461354</v>
      </c>
      <c r="E95" s="28">
        <f t="shared" ref="E95:F97" si="24">E94*(1+B95)</f>
        <v>166865.66913528135</v>
      </c>
      <c r="F95" s="28">
        <f t="shared" si="24"/>
        <v>1971.3367447833607</v>
      </c>
      <c r="G95" s="28">
        <f t="shared" si="23"/>
        <v>6726.5212652343698</v>
      </c>
      <c r="I95" s="35">
        <f t="shared" si="15"/>
        <v>1.0209837473362806</v>
      </c>
      <c r="J95" s="35">
        <f t="shared" si="21"/>
        <v>1.0003</v>
      </c>
      <c r="K95" s="35">
        <f t="shared" si="22"/>
        <v>1.1603533499946135</v>
      </c>
    </row>
    <row r="96" spans="1:11">
      <c r="A96" s="3">
        <v>2012</v>
      </c>
      <c r="B96" s="2">
        <f>('S&amp;P 500 &amp; Raw Data'!B88-'S&amp;P 500 &amp; Raw Data'!B87+'S&amp;P 500 &amp; Raw Data'!C88)/'S&amp;P 500 &amp; Raw Data'!B87</f>
        <v>0.15890585241730293</v>
      </c>
      <c r="C96" s="31">
        <v>5.0000000000000001E-4</v>
      </c>
      <c r="D96" s="2">
        <f>'S&amp;P 500 &amp; Raw Data'!F88</f>
        <v>2.971571978018946E-2</v>
      </c>
      <c r="E96" s="28">
        <f t="shared" si="24"/>
        <v>193381.60052840685</v>
      </c>
      <c r="F96" s="28">
        <f t="shared" si="24"/>
        <v>1972.3224131557522</v>
      </c>
      <c r="G96" s="28">
        <f t="shared" si="23"/>
        <v>6926.4046862475598</v>
      </c>
      <c r="I96" s="35">
        <f t="shared" si="15"/>
        <v>1.1589058524173028</v>
      </c>
      <c r="J96" s="35">
        <f t="shared" si="21"/>
        <v>1.0004999999999999</v>
      </c>
      <c r="K96" s="35">
        <f t="shared" si="22"/>
        <v>1.0297157197801894</v>
      </c>
    </row>
    <row r="97" spans="1:11">
      <c r="A97" s="3">
        <v>2013</v>
      </c>
      <c r="B97" s="2">
        <f>('S&amp;P 500 &amp; Raw Data'!B89-'S&amp;P 500 &amp; Raw Data'!B88+'S&amp;P 500 &amp; Raw Data'!C89)/'S&amp;P 500 &amp; Raw Data'!B88</f>
        <v>0.32145085858125483</v>
      </c>
      <c r="C97" s="32">
        <v>6.9999999999999999E-4</v>
      </c>
      <c r="D97" s="2">
        <f>'S&amp;P 500 &amp; Raw Data'!F89</f>
        <v>-9.104568794347262E-2</v>
      </c>
      <c r="E97" s="28">
        <f t="shared" si="24"/>
        <v>255544.28205208047</v>
      </c>
      <c r="F97" s="28">
        <f t="shared" si="24"/>
        <v>1973.7030388449612</v>
      </c>
      <c r="G97" s="28">
        <f t="shared" si="23"/>
        <v>6295.7854066132577</v>
      </c>
      <c r="I97" s="35">
        <f t="shared" si="15"/>
        <v>1.3214508585812548</v>
      </c>
      <c r="J97" s="35">
        <f t="shared" si="21"/>
        <v>1.0006999999999999</v>
      </c>
      <c r="K97" s="35">
        <f t="shared" si="22"/>
        <v>0.90895431205652732</v>
      </c>
    </row>
    <row r="98" spans="1:11">
      <c r="A98" s="3">
        <v>2014</v>
      </c>
      <c r="B98" s="2">
        <f>('S&amp;P 500 &amp; Raw Data'!B90-'S&amp;P 500 &amp; Raw Data'!B89+'S&amp;P 500 &amp; Raw Data'!C90)/'S&amp;P 500 &amp; Raw Data'!B89</f>
        <v>0.13524421649462237</v>
      </c>
      <c r="C98" s="31">
        <v>5.0000000000000001E-4</v>
      </c>
      <c r="D98" s="2">
        <f>'S&amp;P 500 &amp; Raw Data'!F90</f>
        <v>0.10746180452004755</v>
      </c>
      <c r="E98" s="28">
        <f t="shared" ref="E98:E100" si="25">E97*(1+B98)</f>
        <v>290105.16825789487</v>
      </c>
      <c r="F98" s="28">
        <f t="shared" ref="F98:F100" si="26">F97*(1+C98)</f>
        <v>1974.6898903643835</v>
      </c>
      <c r="G98" s="28">
        <f t="shared" si="23"/>
        <v>6972.3418672788994</v>
      </c>
      <c r="I98" s="35">
        <f t="shared" si="15"/>
        <v>1.1352442164946224</v>
      </c>
      <c r="J98" s="35">
        <f t="shared" si="21"/>
        <v>1.0004999999999999</v>
      </c>
      <c r="K98" s="35">
        <f t="shared" si="22"/>
        <v>1.1074618045200475</v>
      </c>
    </row>
    <row r="99" spans="1:11">
      <c r="A99" s="3">
        <v>2015</v>
      </c>
      <c r="B99" s="2">
        <f>('S&amp;P 500 &amp; Raw Data'!B91-'S&amp;P 500 &amp; Raw Data'!B90+'S&amp;P 500 &amp; Raw Data'!C91)/'S&amp;P 500 &amp; Raw Data'!B90</f>
        <v>1.3788916411676138E-2</v>
      </c>
      <c r="C99" s="33">
        <v>2.0999999999999999E-3</v>
      </c>
      <c r="D99" s="2">
        <f>'S&amp;P 500 &amp; Raw Data'!F91</f>
        <v>1.2842996709792224E-2</v>
      </c>
      <c r="E99" s="28">
        <f t="shared" si="25"/>
        <v>294105.40417359828</v>
      </c>
      <c r="F99" s="28">
        <f t="shared" si="26"/>
        <v>1978.8367391341487</v>
      </c>
      <c r="G99" s="28">
        <f t="shared" si="23"/>
        <v>7061.8876309399093</v>
      </c>
      <c r="I99" s="35">
        <f t="shared" si="15"/>
        <v>1.0137889164116762</v>
      </c>
      <c r="J99" s="35">
        <f t="shared" si="21"/>
        <v>1.0021</v>
      </c>
      <c r="K99" s="35">
        <f t="shared" si="22"/>
        <v>1.0128429967097923</v>
      </c>
    </row>
    <row r="100" spans="1:11">
      <c r="A100" s="3">
        <v>2016</v>
      </c>
      <c r="B100" s="2">
        <f>('S&amp;P 500 &amp; Raw Data'!B92-'S&amp;P 500 &amp; Raw Data'!B91+'S&amp;P 500 &amp; Raw Data'!C92)/'S&amp;P 500 &amp; Raw Data'!B91</f>
        <v>0.11773080874798171</v>
      </c>
      <c r="C100" s="34">
        <v>5.1000000000000004E-3</v>
      </c>
      <c r="D100" s="2">
        <f>'S&amp;P 500 &amp; Raw Data'!F92</f>
        <v>6.9055046987477921E-3</v>
      </c>
      <c r="E100" s="28">
        <f t="shared" si="25"/>
        <v>328730.67126410804</v>
      </c>
      <c r="F100" s="28">
        <f t="shared" si="26"/>
        <v>1988.9288065037331</v>
      </c>
      <c r="G100" s="28">
        <f t="shared" si="23"/>
        <v>7110.6535291573937</v>
      </c>
      <c r="I100" s="35">
        <f t="shared" si="15"/>
        <v>1.1177308087479818</v>
      </c>
      <c r="J100" s="35">
        <f t="shared" si="21"/>
        <v>1.0051000000000001</v>
      </c>
      <c r="K100" s="35">
        <f t="shared" si="22"/>
        <v>1.0069055046987478</v>
      </c>
    </row>
    <row r="101" spans="1:11">
      <c r="A101" s="3">
        <v>2017</v>
      </c>
      <c r="B101" s="2">
        <f>('S&amp;P 500 &amp; Raw Data'!B93-'S&amp;P 500 &amp; Raw Data'!B92+'S&amp;P 500 &amp; Raw Data'!C93)/'S&amp;P 500 &amp; Raw Data'!B92</f>
        <v>0.2160548143449928</v>
      </c>
      <c r="C101" s="34">
        <v>1.3899999999999999E-2</v>
      </c>
      <c r="D101" s="2">
        <f>'S&amp;P 500 &amp; Raw Data'!F93</f>
        <v>2.8017162707789457E-2</v>
      </c>
      <c r="E101" s="28">
        <f t="shared" ref="E101" si="27">E100*(1+B101)</f>
        <v>399754.51541357976</v>
      </c>
      <c r="F101" s="28">
        <f t="shared" ref="F101" si="28">F100*(1+C101)</f>
        <v>2016.574916914135</v>
      </c>
      <c r="G101" s="28">
        <f t="shared" ref="G101" si="29">G100*(1+D101)</f>
        <v>7309.8738660425133</v>
      </c>
      <c r="I101" s="35">
        <f t="shared" ref="I101:I103" si="30">B101+1</f>
        <v>1.2160548143449927</v>
      </c>
      <c r="J101" s="35">
        <f t="shared" ref="J101:J103" si="31">C101+1</f>
        <v>1.0139</v>
      </c>
      <c r="K101" s="35">
        <f t="shared" ref="K101:K103" si="32">D101+1</f>
        <v>1.0280171627077894</v>
      </c>
    </row>
    <row r="102" spans="1:11">
      <c r="A102" s="3">
        <v>2018</v>
      </c>
      <c r="B102" s="2">
        <f>('S&amp;P 500 &amp; Raw Data'!B94-'S&amp;P 500 &amp; Raw Data'!B93+'S&amp;P 500 &amp; Raw Data'!C94)/'S&amp;P 500 &amp; Raw Data'!B93</f>
        <v>-4.2268692890885438E-2</v>
      </c>
      <c r="C102" s="34">
        <v>2.3699999999999999E-2</v>
      </c>
      <c r="D102" s="2">
        <f>'S&amp;P 500 &amp; Raw Data'!F94</f>
        <v>-1.6692385713402633E-4</v>
      </c>
      <c r="E102" s="28">
        <f t="shared" ref="E102:E103" si="33">E101*(1+B102)</f>
        <v>382857.41456981841</v>
      </c>
      <c r="F102" s="28">
        <f t="shared" ref="F102:F103" si="34">F101*(1+C102)</f>
        <v>2064.3677424450002</v>
      </c>
      <c r="G102" s="28">
        <f t="shared" ref="G102:G103" si="35">G101*(1+D102)</f>
        <v>7308.6536737016304</v>
      </c>
      <c r="I102" s="35">
        <f t="shared" si="30"/>
        <v>0.95773130710911458</v>
      </c>
      <c r="J102" s="35">
        <f t="shared" si="31"/>
        <v>1.0237000000000001</v>
      </c>
      <c r="K102" s="35">
        <f t="shared" si="32"/>
        <v>0.99983307614286598</v>
      </c>
    </row>
    <row r="103" spans="1:11">
      <c r="A103" s="3">
        <v>2019</v>
      </c>
      <c r="B103" s="2">
        <f>('S&amp;P 500 &amp; Raw Data'!B95-'S&amp;P 500 &amp; Raw Data'!B94+'S&amp;P 500 &amp; Raw Data'!C95)/'S&amp;P 500 &amp; Raw Data'!B94</f>
        <v>0.31211679996808755</v>
      </c>
      <c r="C103" s="31">
        <v>1.55E-2</v>
      </c>
      <c r="D103" s="2">
        <f>'S&amp;P 500 &amp; Raw Data'!F95</f>
        <v>9.6356307415483927E-2</v>
      </c>
      <c r="E103" s="28">
        <f t="shared" si="33"/>
        <v>502353.6456494056</v>
      </c>
      <c r="F103" s="28">
        <f t="shared" si="34"/>
        <v>2096.3654424528977</v>
      </c>
      <c r="G103" s="28">
        <f t="shared" si="35"/>
        <v>8012.8885538781296</v>
      </c>
      <c r="I103" s="35">
        <f t="shared" si="30"/>
        <v>1.3121167999680876</v>
      </c>
      <c r="J103" s="35">
        <f t="shared" si="31"/>
        <v>1.0155000000000001</v>
      </c>
      <c r="K103" s="35">
        <f t="shared" si="32"/>
        <v>1.0963563074154838</v>
      </c>
    </row>
    <row r="104" spans="1:11">
      <c r="A104" s="3">
        <v>2020</v>
      </c>
      <c r="B104" s="2">
        <f>('S&amp;P 500 &amp; Raw Data'!B96-'S&amp;P 500 &amp; Raw Data'!B95+'S&amp;P 500 &amp; Raw Data'!C96)/'S&amp;P 500 &amp; Raw Data'!B95</f>
        <v>0.18023201827422478</v>
      </c>
      <c r="C104" s="34">
        <v>8.9999999999999998E-4</v>
      </c>
      <c r="D104" s="2">
        <f>'S&amp;P 500 &amp; Raw Data'!F96</f>
        <v>0.1133189764661412</v>
      </c>
      <c r="E104" s="28">
        <f t="shared" ref="E104:E105" si="36">E103*(1+B104)</f>
        <v>592893.85709221265</v>
      </c>
      <c r="F104" s="28">
        <f t="shared" ref="F104:F105" si="37">F103*(1+C104)</f>
        <v>2098.2521713511051</v>
      </c>
      <c r="G104" s="28">
        <f t="shared" ref="G104:G105" si="38">G103*(1+D104)</f>
        <v>8920.9008833408589</v>
      </c>
      <c r="I104" s="35">
        <f t="shared" ref="I104:I106" si="39">B104+1</f>
        <v>1.1802320182742247</v>
      </c>
      <c r="J104" s="35">
        <f t="shared" ref="J104:J106" si="40">C104+1</f>
        <v>1.0008999999999999</v>
      </c>
      <c r="K104" s="35">
        <f t="shared" ref="K104:K106" si="41">D104+1</f>
        <v>1.1133189764661413</v>
      </c>
    </row>
    <row r="105" spans="1:11">
      <c r="A105" s="3">
        <v>2021</v>
      </c>
      <c r="B105" s="2">
        <f>('S&amp;P 500 &amp; Raw Data'!B97-'S&amp;P 500 &amp; Raw Data'!B96+'S&amp;P 500 &amp; Raw Data'!C97)/'S&amp;P 500 &amp; Raw Data'!B96</f>
        <v>0.28468851751964158</v>
      </c>
      <c r="C105" s="34">
        <v>-9.4333333333333404E-3</v>
      </c>
      <c r="D105" s="2">
        <f>'S&amp;P 500 &amp; Raw Data'!F97</f>
        <v>-4.416034448604475E-2</v>
      </c>
      <c r="E105" s="28">
        <f t="shared" si="36"/>
        <v>761683.93031429697</v>
      </c>
      <c r="F105" s="28">
        <f t="shared" si="37"/>
        <v>2078.4586592013598</v>
      </c>
      <c r="G105" s="28">
        <f t="shared" si="38"/>
        <v>8526.9508272066651</v>
      </c>
      <c r="I105" s="35">
        <f t="shared" si="39"/>
        <v>1.2846885175196416</v>
      </c>
      <c r="J105" s="35">
        <f t="shared" si="40"/>
        <v>0.99056666666666671</v>
      </c>
      <c r="K105" s="35">
        <f t="shared" si="41"/>
        <v>0.95583965551395522</v>
      </c>
    </row>
    <row r="106" spans="1:11">
      <c r="A106" s="3">
        <v>2022</v>
      </c>
      <c r="B106" s="2">
        <f>('S&amp;P 500 &amp; Raw Data'!B98-'S&amp;P 500 &amp; Raw Data'!B97+'S&amp;P 500 &amp; Raw Data'!C98)/'S&amp;P 500 &amp; Raw Data'!B97</f>
        <v>-0.18037505927178585</v>
      </c>
      <c r="C106" s="34">
        <v>4.4200000000000003E-2</v>
      </c>
      <c r="D106" s="2">
        <f>'S&amp;P 500 &amp; Raw Data'!F98</f>
        <v>-0.1782817153825067</v>
      </c>
      <c r="E106" s="28">
        <f t="shared" ref="E106" si="42">E105*(1+B106)</f>
        <v>624295.14623748884</v>
      </c>
      <c r="F106" s="28">
        <f t="shared" ref="F106" si="43">F105*(1+C106)</f>
        <v>2170.3265319380598</v>
      </c>
      <c r="G106" s="28">
        <f t="shared" ref="G106" si="44">G105*(1+D106)</f>
        <v>7006.751406749976</v>
      </c>
      <c r="I106" s="35">
        <f t="shared" si="39"/>
        <v>0.81962494072821412</v>
      </c>
      <c r="J106" s="35">
        <f t="shared" si="40"/>
        <v>1.0442</v>
      </c>
      <c r="K106" s="35">
        <f t="shared" si="41"/>
        <v>0.8217182846174933</v>
      </c>
    </row>
    <row r="107" spans="1:11">
      <c r="A107" s="3">
        <v>2023</v>
      </c>
      <c r="B107" s="2">
        <f>('S&amp;P 500 &amp; Raw Data'!B99-'S&amp;P 500 &amp; Raw Data'!B98+'S&amp;P 500 &amp; Raw Data'!C99)/'S&amp;P 500 &amp; Raw Data'!B98</f>
        <v>0.26060684985024096</v>
      </c>
      <c r="C107" s="34">
        <v>5.0700000000000002E-2</v>
      </c>
      <c r="D107" s="2">
        <f>'S&amp;P 500 &amp; Raw Data'!F99</f>
        <v>3.8800000000000001E-2</v>
      </c>
      <c r="E107" s="28">
        <f t="shared" ref="E107" si="45">E106*(1+B107)</f>
        <v>786990.73767523631</v>
      </c>
      <c r="F107" s="28">
        <f t="shared" ref="F107" si="46">F106*(1+C107)</f>
        <v>2280.3620871073194</v>
      </c>
      <c r="G107" s="28">
        <f t="shared" ref="G107" si="47">G106*(1+D107)</f>
        <v>7278.6133613318743</v>
      </c>
      <c r="I107" s="35">
        <f t="shared" ref="I107" si="48">B107+1</f>
        <v>1.260606849850241</v>
      </c>
      <c r="J107" s="35">
        <f t="shared" ref="J107" si="49">C107+1</f>
        <v>1.0507</v>
      </c>
      <c r="K107" s="35">
        <f t="shared" ref="K107" si="50">D107+1</f>
        <v>1.0387999999999999</v>
      </c>
    </row>
    <row r="108" spans="1:11">
      <c r="A108" s="3"/>
      <c r="B108" s="26"/>
      <c r="C108" s="26"/>
      <c r="D108" s="26"/>
      <c r="E108" s="29"/>
      <c r="F108" s="29"/>
      <c r="G108" s="29"/>
      <c r="I108" s="35"/>
      <c r="J108" s="35"/>
      <c r="K108" s="35"/>
    </row>
    <row r="109" spans="1:11">
      <c r="F109" s="12" t="s">
        <v>6</v>
      </c>
      <c r="I109" s="36"/>
      <c r="J109" s="36"/>
      <c r="K109" s="36"/>
    </row>
    <row r="110" spans="1:11">
      <c r="A110" s="4" t="s">
        <v>7</v>
      </c>
      <c r="B110" s="3"/>
      <c r="C110" s="3"/>
      <c r="D110" s="3"/>
      <c r="F110" s="6" t="s">
        <v>8</v>
      </c>
      <c r="G110" s="6" t="s">
        <v>9</v>
      </c>
    </row>
    <row r="111" spans="1:11">
      <c r="A111" s="1" t="s">
        <v>27</v>
      </c>
      <c r="B111" s="2">
        <f>AVERAGE(B12:B107)</f>
        <v>0.11657801200424667</v>
      </c>
      <c r="C111" s="2">
        <f t="shared" ref="C111:D111" si="51">AVERAGE(C12:C107)</f>
        <v>3.3538194444444454E-2</v>
      </c>
      <c r="D111" s="2">
        <f t="shared" si="51"/>
        <v>4.8586785606841654E-2</v>
      </c>
      <c r="F111" s="13">
        <f>B111-C111</f>
        <v>8.303981755980222E-2</v>
      </c>
      <c r="G111" s="13">
        <f>B111-D111</f>
        <v>6.7991226397405014E-2</v>
      </c>
    </row>
    <row r="112" spans="1:11">
      <c r="A112" s="1" t="s">
        <v>28</v>
      </c>
      <c r="B112" s="2">
        <f>AVERAGE(B51:B107)</f>
        <v>0.11851364666644192</v>
      </c>
      <c r="C112" s="2">
        <f t="shared" ref="C112:D112" si="52">AVERAGE(C51:C107)</f>
        <v>4.5259064327485395E-2</v>
      </c>
      <c r="D112" s="2">
        <f t="shared" si="52"/>
        <v>6.3047430274942196E-2</v>
      </c>
      <c r="F112" s="13">
        <f>B112-C112</f>
        <v>7.3254582338956514E-2</v>
      </c>
      <c r="G112" s="13">
        <f>B112-D112</f>
        <v>5.546621639149972E-2</v>
      </c>
    </row>
    <row r="113" spans="1:7">
      <c r="A113" s="1" t="s">
        <v>29</v>
      </c>
      <c r="B113" s="2">
        <f>AVERAGE(B91:B107)</f>
        <v>0.11153216592315908</v>
      </c>
      <c r="C113" s="2">
        <f t="shared" ref="C113:D113" si="53">AVERAGE(C91:C107)</f>
        <v>1.2568627450980391E-2</v>
      </c>
      <c r="D113" s="2">
        <f t="shared" si="53"/>
        <v>3.2746562050853606E-2</v>
      </c>
      <c r="F113" s="13">
        <f>B113-C113</f>
        <v>9.8963538472178689E-2</v>
      </c>
      <c r="G113" s="13">
        <f>B113-D113</f>
        <v>7.8785603872305474E-2</v>
      </c>
    </row>
    <row r="114" spans="1:7">
      <c r="F114" s="12" t="s">
        <v>6</v>
      </c>
    </row>
    <row r="115" spans="1:7">
      <c r="A115" s="14" t="s">
        <v>10</v>
      </c>
      <c r="F115" s="6" t="s">
        <v>8</v>
      </c>
      <c r="G115" s="6" t="s">
        <v>9</v>
      </c>
    </row>
    <row r="116" spans="1:7">
      <c r="A116" s="1" t="s">
        <v>24</v>
      </c>
      <c r="B116" s="15">
        <f>PRODUCT(I12:I107)^(1/($A$107-$A$12+1))-1</f>
        <v>9.7951147358813717E-2</v>
      </c>
      <c r="C116" s="15">
        <f t="shared" ref="C116:D116" si="54">PRODUCT(J12:J107)^(1/($A$107-$A$12+1))-1</f>
        <v>3.3108353181608319E-2</v>
      </c>
      <c r="D116" s="15">
        <f t="shared" si="54"/>
        <v>4.5674073202556675E-2</v>
      </c>
      <c r="F116" s="13">
        <f>B116-C116</f>
        <v>6.4842794177205398E-2</v>
      </c>
      <c r="G116" s="13">
        <f>B116-D116</f>
        <v>5.2277074156257042E-2</v>
      </c>
    </row>
    <row r="117" spans="1:7">
      <c r="A117" s="1" t="s">
        <v>25</v>
      </c>
      <c r="B117" s="15">
        <f>PRODUCT(I51:I107)^(1/($A$107-$A$51+1))-1</f>
        <v>0.10473778259233524</v>
      </c>
      <c r="C117" s="15">
        <f t="shared" ref="C117:D117" si="55">PRODUCT(J51:J107)^(1/($A$107-$A$51+1))-1</f>
        <v>4.4757654567931349E-2</v>
      </c>
      <c r="D117" s="15">
        <f t="shared" si="55"/>
        <v>5.8658032242429492E-2</v>
      </c>
      <c r="F117" s="13">
        <f>B117-C117</f>
        <v>5.9980128024403889E-2</v>
      </c>
      <c r="G117" s="13">
        <f>B117-D117</f>
        <v>4.6079750349905746E-2</v>
      </c>
    </row>
    <row r="118" spans="1:7">
      <c r="A118" s="1" t="s">
        <v>26</v>
      </c>
      <c r="B118" s="15">
        <f>PRODUCT(I91:I107)^(1/($A$107-$A$91+1))-1</f>
        <v>9.4756133671540343E-2</v>
      </c>
      <c r="C118" s="15">
        <f t="shared" ref="C118:D118" si="56">PRODUCT(J91:J107)^(1/($A$107-$A$91+1))-1</f>
        <v>1.2414732610507961E-2</v>
      </c>
      <c r="D118" s="15">
        <f t="shared" si="56"/>
        <v>2.8116314540133747E-2</v>
      </c>
      <c r="F118" s="13">
        <f>B118-C118</f>
        <v>8.2341401061032382E-2</v>
      </c>
      <c r="G118" s="13">
        <f>B118-D118</f>
        <v>6.6639819131406597E-2</v>
      </c>
    </row>
  </sheetData>
  <phoneticPr fontId="0" type="noConversion"/>
  <printOptions gridLines="1" gridLinesSet="0"/>
  <pageMargins left="0.75" right="0.75" top="1" bottom="1" header="0.5" footer="0.5"/>
  <pageSetup paperSize="0" orientation="portrait" horizontalDpi="4294967292" verticalDpi="4294967292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9"/>
  <sheetViews>
    <sheetView workbookViewId="0">
      <pane ySplit="2" topLeftCell="A75" activePane="bottomLeft" state="frozen"/>
      <selection pane="bottomLeft" activeCell="I98" sqref="I98"/>
    </sheetView>
  </sheetViews>
  <sheetFormatPr defaultColWidth="11.42578125" defaultRowHeight="15.75"/>
  <cols>
    <col min="1" max="1" width="10.7109375" style="11" customWidth="1"/>
    <col min="2" max="3" width="10.7109375" style="16" customWidth="1"/>
    <col min="4" max="4" width="13.5703125" style="16" customWidth="1"/>
    <col min="5" max="5" width="13.42578125" style="16" customWidth="1"/>
    <col min="6" max="6" width="14" customWidth="1"/>
  </cols>
  <sheetData>
    <row r="2" spans="1:6">
      <c r="A2" s="5" t="s">
        <v>2</v>
      </c>
      <c r="B2" s="1" t="s">
        <v>11</v>
      </c>
      <c r="C2" s="1" t="s">
        <v>13</v>
      </c>
      <c r="D2" s="1" t="s">
        <v>14</v>
      </c>
      <c r="E2" s="1" t="s">
        <v>12</v>
      </c>
      <c r="F2" s="1" t="s">
        <v>15</v>
      </c>
    </row>
    <row r="3" spans="1:6">
      <c r="A3" s="1">
        <v>1927</v>
      </c>
      <c r="B3" s="1">
        <v>17.66</v>
      </c>
      <c r="C3" s="17">
        <f>D3*B3</f>
        <v>0.61810000000000009</v>
      </c>
      <c r="D3" s="15">
        <v>3.5000000000000003E-2</v>
      </c>
      <c r="E3" s="2">
        <v>3.1699999999999999E-2</v>
      </c>
      <c r="F3" s="1"/>
    </row>
    <row r="4" spans="1:6">
      <c r="A4" s="1">
        <v>1928</v>
      </c>
      <c r="B4" s="1">
        <v>24.35</v>
      </c>
      <c r="C4" s="17">
        <f t="shared" ref="C4:C35" si="0">D4*B4</f>
        <v>1.04705</v>
      </c>
      <c r="D4" s="15">
        <v>4.2999999999999997E-2</v>
      </c>
      <c r="E4" s="2">
        <v>3.4500000000000003E-2</v>
      </c>
      <c r="F4" s="15">
        <f t="shared" ref="F4:F38" si="1">((E3*(1-(1+E4)^(-10))/E4+1/(1+E4)^10)-1)+E3</f>
        <v>8.354708589799302E-3</v>
      </c>
    </row>
    <row r="5" spans="1:6">
      <c r="A5" s="1">
        <v>1929</v>
      </c>
      <c r="B5" s="1">
        <v>21.45</v>
      </c>
      <c r="C5" s="17">
        <f t="shared" si="0"/>
        <v>0.87944999999999995</v>
      </c>
      <c r="D5" s="15">
        <v>4.1000000000000002E-2</v>
      </c>
      <c r="E5" s="2">
        <v>3.3599999999999998E-2</v>
      </c>
      <c r="F5" s="15">
        <f t="shared" si="1"/>
        <v>4.2038041563204259E-2</v>
      </c>
    </row>
    <row r="6" spans="1:6">
      <c r="A6" s="1">
        <v>1930</v>
      </c>
      <c r="B6" s="1">
        <v>15.34</v>
      </c>
      <c r="C6" s="17">
        <f t="shared" si="0"/>
        <v>0.72097999999999995</v>
      </c>
      <c r="D6" s="15">
        <v>4.7E-2</v>
      </c>
      <c r="E6" s="2">
        <v>3.2199999999999999E-2</v>
      </c>
      <c r="F6" s="15">
        <f t="shared" si="1"/>
        <v>4.5409314348970366E-2</v>
      </c>
    </row>
    <row r="7" spans="1:6">
      <c r="A7" s="1">
        <v>1931</v>
      </c>
      <c r="B7" s="1">
        <v>8.1199999999999992</v>
      </c>
      <c r="C7" s="17">
        <f t="shared" si="0"/>
        <v>0.49531999999999993</v>
      </c>
      <c r="D7" s="15">
        <v>6.0999999999999999E-2</v>
      </c>
      <c r="E7" s="2">
        <v>3.9300000000000002E-2</v>
      </c>
      <c r="F7" s="15">
        <f t="shared" si="1"/>
        <v>-2.5588559619422531E-2</v>
      </c>
    </row>
    <row r="8" spans="1:6">
      <c r="A8" s="1">
        <v>1932</v>
      </c>
      <c r="B8" s="1">
        <v>6.92</v>
      </c>
      <c r="C8" s="17">
        <f t="shared" si="0"/>
        <v>0.49823999999999996</v>
      </c>
      <c r="D8" s="15">
        <v>7.1999999999999995E-2</v>
      </c>
      <c r="E8" s="2">
        <v>3.3500000000000002E-2</v>
      </c>
      <c r="F8" s="15">
        <f t="shared" si="1"/>
        <v>8.7903069904773257E-2</v>
      </c>
    </row>
    <row r="9" spans="1:6">
      <c r="A9" s="1">
        <v>1933</v>
      </c>
      <c r="B9" s="1">
        <v>9.9700000000000006</v>
      </c>
      <c r="C9" s="17">
        <f t="shared" si="0"/>
        <v>0.40877000000000002</v>
      </c>
      <c r="D9" s="15">
        <v>4.1000000000000002E-2</v>
      </c>
      <c r="E9" s="2">
        <v>3.5299999999999998E-2</v>
      </c>
      <c r="F9" s="15">
        <f t="shared" si="1"/>
        <v>1.8552720891857361E-2</v>
      </c>
    </row>
    <row r="10" spans="1:6">
      <c r="A10" s="1">
        <v>1934</v>
      </c>
      <c r="B10" s="1">
        <v>9.5</v>
      </c>
      <c r="C10" s="17">
        <f t="shared" si="0"/>
        <v>0.35149999999999998</v>
      </c>
      <c r="D10" s="15">
        <v>3.6999999999999998E-2</v>
      </c>
      <c r="E10" s="2">
        <v>3.0099999999999998E-2</v>
      </c>
      <c r="F10" s="15">
        <f t="shared" si="1"/>
        <v>7.9634426179656104E-2</v>
      </c>
    </row>
    <row r="11" spans="1:6">
      <c r="A11" s="1">
        <v>1935</v>
      </c>
      <c r="B11" s="1">
        <v>13.43</v>
      </c>
      <c r="C11" s="17">
        <f t="shared" si="0"/>
        <v>0.51034000000000002</v>
      </c>
      <c r="D11" s="15">
        <v>3.7999999999999999E-2</v>
      </c>
      <c r="E11" s="2">
        <v>2.8400000000000002E-2</v>
      </c>
      <c r="F11" s="15">
        <f t="shared" si="1"/>
        <v>4.4720477296566127E-2</v>
      </c>
    </row>
    <row r="12" spans="1:6">
      <c r="A12" s="1">
        <v>1936</v>
      </c>
      <c r="B12" s="1">
        <v>17.18</v>
      </c>
      <c r="C12" s="17">
        <v>0.54</v>
      </c>
      <c r="D12" s="15">
        <f>C12/B12</f>
        <v>3.1431897555296857E-2</v>
      </c>
      <c r="E12" s="2">
        <v>2.5899999999999999E-2</v>
      </c>
      <c r="F12" s="15">
        <f t="shared" si="1"/>
        <v>5.0178754045450601E-2</v>
      </c>
    </row>
    <row r="13" spans="1:6">
      <c r="A13" s="1">
        <v>1937</v>
      </c>
      <c r="B13" s="1">
        <v>10.55</v>
      </c>
      <c r="C13" s="17">
        <f t="shared" si="0"/>
        <v>0.55915000000000004</v>
      </c>
      <c r="D13" s="15">
        <v>5.2999999999999999E-2</v>
      </c>
      <c r="E13" s="2">
        <v>2.7300000000000001E-2</v>
      </c>
      <c r="F13" s="15">
        <f t="shared" si="1"/>
        <v>1.379146059646038E-2</v>
      </c>
    </row>
    <row r="14" spans="1:6">
      <c r="A14" s="1">
        <v>1938</v>
      </c>
      <c r="B14" s="1">
        <v>13.14</v>
      </c>
      <c r="C14" s="17">
        <f t="shared" si="0"/>
        <v>0.49931999999999999</v>
      </c>
      <c r="D14" s="15">
        <v>3.7999999999999999E-2</v>
      </c>
      <c r="E14" s="2">
        <v>2.5600000000000001E-2</v>
      </c>
      <c r="F14" s="15">
        <f t="shared" si="1"/>
        <v>4.2132485322046068E-2</v>
      </c>
    </row>
    <row r="15" spans="1:6">
      <c r="A15" s="1">
        <v>1939</v>
      </c>
      <c r="B15" s="1">
        <v>12.46</v>
      </c>
      <c r="C15" s="17">
        <f t="shared" si="0"/>
        <v>0.53578000000000003</v>
      </c>
      <c r="D15" s="15">
        <v>4.2999999999999997E-2</v>
      </c>
      <c r="E15" s="2">
        <v>2.35E-2</v>
      </c>
      <c r="F15" s="15">
        <f t="shared" si="1"/>
        <v>4.4122613942060671E-2</v>
      </c>
    </row>
    <row r="16" spans="1:6">
      <c r="A16" s="1">
        <v>1940</v>
      </c>
      <c r="B16" s="1">
        <v>10.58</v>
      </c>
      <c r="C16" s="17">
        <f t="shared" si="0"/>
        <v>0.55015999999999998</v>
      </c>
      <c r="D16" s="15">
        <v>5.1999999999999998E-2</v>
      </c>
      <c r="E16" s="2">
        <v>2.01E-2</v>
      </c>
      <c r="F16" s="15">
        <f t="shared" si="1"/>
        <v>5.4024815962845509E-2</v>
      </c>
    </row>
    <row r="17" spans="1:6">
      <c r="A17" s="1">
        <v>1941</v>
      </c>
      <c r="B17" s="1">
        <v>8.69</v>
      </c>
      <c r="C17" s="17">
        <f t="shared" si="0"/>
        <v>0.53877999999999993</v>
      </c>
      <c r="D17" s="15">
        <v>6.2E-2</v>
      </c>
      <c r="E17" s="2">
        <v>2.47E-2</v>
      </c>
      <c r="F17" s="15">
        <f t="shared" si="1"/>
        <v>-2.0221975848580105E-2</v>
      </c>
    </row>
    <row r="18" spans="1:6">
      <c r="A18" s="1">
        <v>1942</v>
      </c>
      <c r="B18" s="1">
        <v>9.77</v>
      </c>
      <c r="C18" s="17">
        <f t="shared" si="0"/>
        <v>0.58619999999999994</v>
      </c>
      <c r="D18" s="15">
        <v>0.06</v>
      </c>
      <c r="E18" s="2">
        <v>2.4899999999999999E-2</v>
      </c>
      <c r="F18" s="15">
        <f t="shared" si="1"/>
        <v>2.2948682374484164E-2</v>
      </c>
    </row>
    <row r="19" spans="1:6">
      <c r="A19" s="1">
        <v>1943</v>
      </c>
      <c r="B19" s="1">
        <v>11.67</v>
      </c>
      <c r="C19" s="17">
        <f t="shared" si="0"/>
        <v>0.54849000000000003</v>
      </c>
      <c r="D19" s="15">
        <v>4.7E-2</v>
      </c>
      <c r="E19" s="2">
        <v>2.4899999999999999E-2</v>
      </c>
      <c r="F19" s="15">
        <f t="shared" si="1"/>
        <v>2.4899999999999999E-2</v>
      </c>
    </row>
    <row r="20" spans="1:6">
      <c r="A20" s="1">
        <v>1944</v>
      </c>
      <c r="B20" s="1">
        <v>13.28</v>
      </c>
      <c r="C20" s="17">
        <f t="shared" si="0"/>
        <v>0.61087999999999998</v>
      </c>
      <c r="D20" s="15">
        <v>4.5999999999999999E-2</v>
      </c>
      <c r="E20" s="2">
        <v>2.4799999999999999E-2</v>
      </c>
      <c r="F20" s="15">
        <f t="shared" si="1"/>
        <v>2.5776111579070303E-2</v>
      </c>
    </row>
    <row r="21" spans="1:6">
      <c r="A21" s="1">
        <v>1945</v>
      </c>
      <c r="B21" s="1">
        <v>17.36</v>
      </c>
      <c r="C21" s="17">
        <f t="shared" si="0"/>
        <v>0.67703999999999998</v>
      </c>
      <c r="D21" s="15">
        <v>3.9E-2</v>
      </c>
      <c r="E21" s="2">
        <v>2.3300000000000001E-2</v>
      </c>
      <c r="F21" s="15">
        <f t="shared" si="1"/>
        <v>3.8044173419237229E-2</v>
      </c>
    </row>
    <row r="22" spans="1:6">
      <c r="A22" s="1">
        <v>1946</v>
      </c>
      <c r="B22" s="1">
        <v>15.3</v>
      </c>
      <c r="C22" s="17">
        <f t="shared" si="0"/>
        <v>0.59670000000000001</v>
      </c>
      <c r="D22" s="15">
        <v>3.9E-2</v>
      </c>
      <c r="E22" s="2">
        <v>2.24E-2</v>
      </c>
      <c r="F22" s="15">
        <f t="shared" si="1"/>
        <v>3.1283745375695685E-2</v>
      </c>
    </row>
    <row r="23" spans="1:6">
      <c r="A23" s="1">
        <v>1947</v>
      </c>
      <c r="B23" s="1">
        <v>15.3</v>
      </c>
      <c r="C23" s="17">
        <f t="shared" si="0"/>
        <v>0.79559999999999997</v>
      </c>
      <c r="D23" s="15">
        <v>5.1999999999999998E-2</v>
      </c>
      <c r="E23" s="2">
        <v>2.3900000000000001E-2</v>
      </c>
      <c r="F23" s="15">
        <f t="shared" si="1"/>
        <v>9.1969680628322358E-3</v>
      </c>
    </row>
    <row r="24" spans="1:6">
      <c r="A24" s="1">
        <v>1948</v>
      </c>
      <c r="B24" s="1">
        <v>15.2</v>
      </c>
      <c r="C24" s="17">
        <f t="shared" si="0"/>
        <v>0.9728</v>
      </c>
      <c r="D24" s="15">
        <v>6.4000000000000001E-2</v>
      </c>
      <c r="E24" s="2">
        <v>2.4400000000000002E-2</v>
      </c>
      <c r="F24" s="15">
        <f t="shared" si="1"/>
        <v>1.9510369413175046E-2</v>
      </c>
    </row>
    <row r="25" spans="1:6">
      <c r="A25" s="1">
        <v>1949</v>
      </c>
      <c r="B25" s="1">
        <v>16.79</v>
      </c>
      <c r="C25" s="17">
        <f t="shared" si="0"/>
        <v>1.1920899999999999</v>
      </c>
      <c r="D25" s="15">
        <v>7.0999999999999994E-2</v>
      </c>
      <c r="E25" s="2">
        <v>2.1899999999999999E-2</v>
      </c>
      <c r="F25" s="15">
        <f t="shared" si="1"/>
        <v>4.6634851827973139E-2</v>
      </c>
    </row>
    <row r="26" spans="1:6">
      <c r="A26" s="1">
        <v>1950</v>
      </c>
      <c r="B26" s="1">
        <v>20.43</v>
      </c>
      <c r="C26" s="17">
        <f t="shared" si="0"/>
        <v>1.5322499999999999</v>
      </c>
      <c r="D26" s="15">
        <v>7.4999999999999997E-2</v>
      </c>
      <c r="E26" s="2">
        <v>2.3900000000000001E-2</v>
      </c>
      <c r="F26" s="15">
        <f t="shared" si="1"/>
        <v>4.2959574171096103E-3</v>
      </c>
    </row>
    <row r="27" spans="1:6">
      <c r="A27" s="1">
        <v>1951</v>
      </c>
      <c r="B27" s="1">
        <v>23.77</v>
      </c>
      <c r="C27" s="17">
        <f t="shared" si="0"/>
        <v>1.4975099999999999</v>
      </c>
      <c r="D27" s="15">
        <v>6.3E-2</v>
      </c>
      <c r="E27" s="2">
        <v>2.7E-2</v>
      </c>
      <c r="F27" s="15">
        <f t="shared" si="1"/>
        <v>-2.9531392208319886E-3</v>
      </c>
    </row>
    <row r="28" spans="1:6">
      <c r="A28" s="1">
        <v>1952</v>
      </c>
      <c r="B28" s="1">
        <v>26.57</v>
      </c>
      <c r="C28" s="17">
        <f t="shared" si="0"/>
        <v>1.5144900000000001</v>
      </c>
      <c r="D28" s="15">
        <v>5.7000000000000002E-2</v>
      </c>
      <c r="E28" s="2">
        <v>2.75E-2</v>
      </c>
      <c r="F28" s="15">
        <f t="shared" si="1"/>
        <v>2.2679961918305656E-2</v>
      </c>
    </row>
    <row r="29" spans="1:6">
      <c r="A29" s="1">
        <v>1953</v>
      </c>
      <c r="B29" s="1">
        <v>24.81</v>
      </c>
      <c r="C29" s="17">
        <f t="shared" si="0"/>
        <v>1.4389799999999999</v>
      </c>
      <c r="D29" s="15">
        <v>5.8000000000000003E-2</v>
      </c>
      <c r="E29" s="2">
        <v>2.5899999999999999E-2</v>
      </c>
      <c r="F29" s="15">
        <f t="shared" si="1"/>
        <v>4.1438402589088513E-2</v>
      </c>
    </row>
    <row r="30" spans="1:6">
      <c r="A30" s="1">
        <v>1954</v>
      </c>
      <c r="B30" s="1">
        <v>35.979999999999997</v>
      </c>
      <c r="C30" s="17">
        <f t="shared" si="0"/>
        <v>1.8709599999999997</v>
      </c>
      <c r="D30" s="15">
        <v>5.1999999999999998E-2</v>
      </c>
      <c r="E30" s="2">
        <v>2.5100000000000001E-2</v>
      </c>
      <c r="F30" s="15">
        <f t="shared" si="1"/>
        <v>3.2898034558095555E-2</v>
      </c>
    </row>
    <row r="31" spans="1:6">
      <c r="A31" s="1">
        <v>1955</v>
      </c>
      <c r="B31" s="1">
        <v>45.48</v>
      </c>
      <c r="C31" s="17">
        <f t="shared" si="0"/>
        <v>2.2285200000000001</v>
      </c>
      <c r="D31" s="15">
        <v>4.9000000000000002E-2</v>
      </c>
      <c r="E31" s="2">
        <v>2.9600000000000001E-2</v>
      </c>
      <c r="F31" s="15">
        <f t="shared" si="1"/>
        <v>-1.3364391288618781E-2</v>
      </c>
    </row>
    <row r="32" spans="1:6">
      <c r="A32" s="1">
        <v>1956</v>
      </c>
      <c r="B32" s="1">
        <v>46.67</v>
      </c>
      <c r="C32" s="17">
        <f t="shared" si="0"/>
        <v>2.1934900000000002</v>
      </c>
      <c r="D32" s="15">
        <v>4.7E-2</v>
      </c>
      <c r="E32" s="2">
        <v>3.5900000000000001E-2</v>
      </c>
      <c r="F32" s="15">
        <f t="shared" si="1"/>
        <v>-2.2557738173154165E-2</v>
      </c>
    </row>
    <row r="33" spans="1:6">
      <c r="A33" s="1">
        <v>1957</v>
      </c>
      <c r="B33" s="1">
        <v>39.99</v>
      </c>
      <c r="C33" s="17">
        <f t="shared" si="0"/>
        <v>1.79955</v>
      </c>
      <c r="D33" s="15">
        <v>4.4999999999999998E-2</v>
      </c>
      <c r="E33" s="2">
        <v>3.2099999999999997E-2</v>
      </c>
      <c r="F33" s="15">
        <f t="shared" si="1"/>
        <v>6.7970128466249904E-2</v>
      </c>
    </row>
    <row r="34" spans="1:6">
      <c r="A34" s="1">
        <v>1958</v>
      </c>
      <c r="B34" s="1">
        <v>55.21</v>
      </c>
      <c r="C34" s="17">
        <f t="shared" si="0"/>
        <v>2.2636100000000003</v>
      </c>
      <c r="D34" s="15">
        <v>4.1000000000000002E-2</v>
      </c>
      <c r="E34" s="2">
        <v>3.8600000000000002E-2</v>
      </c>
      <c r="F34" s="15">
        <f t="shared" si="1"/>
        <v>-2.0990181755274694E-2</v>
      </c>
    </row>
    <row r="35" spans="1:6">
      <c r="A35" s="1">
        <v>1959</v>
      </c>
      <c r="B35" s="1">
        <v>59.89</v>
      </c>
      <c r="C35" s="17">
        <f t="shared" si="0"/>
        <v>1.9763700000000002</v>
      </c>
      <c r="D35" s="15">
        <v>3.3000000000000002E-2</v>
      </c>
      <c r="E35" s="2">
        <v>4.6899999999999997E-2</v>
      </c>
      <c r="F35" s="15">
        <f t="shared" si="1"/>
        <v>-2.6466312591385065E-2</v>
      </c>
    </row>
    <row r="36" spans="1:6">
      <c r="A36" s="1">
        <v>1960</v>
      </c>
      <c r="B36" s="1">
        <v>58.11</v>
      </c>
      <c r="C36" s="17">
        <v>1.9815510000000001</v>
      </c>
      <c r="D36" s="15">
        <f t="shared" ref="D36:D99" si="2">C36/B36</f>
        <v>3.4099999999999998E-2</v>
      </c>
      <c r="E36" s="2">
        <v>3.8399999999999997E-2</v>
      </c>
      <c r="F36" s="15">
        <f t="shared" si="1"/>
        <v>0.11639503690963365</v>
      </c>
    </row>
    <row r="37" spans="1:6">
      <c r="A37" s="1">
        <v>1961</v>
      </c>
      <c r="B37" s="1">
        <v>71.55</v>
      </c>
      <c r="C37" s="17">
        <v>2.0391750000000002</v>
      </c>
      <c r="D37" s="15">
        <f t="shared" si="2"/>
        <v>2.8500000000000004E-2</v>
      </c>
      <c r="E37" s="2">
        <v>4.0599999999999997E-2</v>
      </c>
      <c r="F37" s="15">
        <f t="shared" si="1"/>
        <v>2.0609208076323167E-2</v>
      </c>
    </row>
    <row r="38" spans="1:6">
      <c r="A38" s="1">
        <v>1962</v>
      </c>
      <c r="B38" s="1">
        <v>63.1</v>
      </c>
      <c r="C38" s="17">
        <v>2.1454</v>
      </c>
      <c r="D38" s="15">
        <f t="shared" si="2"/>
        <v>3.3999999999999996E-2</v>
      </c>
      <c r="E38" s="2">
        <v>3.8600000000000002E-2</v>
      </c>
      <c r="F38" s="15">
        <f t="shared" si="1"/>
        <v>5.693544054008462E-2</v>
      </c>
    </row>
    <row r="39" spans="1:6">
      <c r="A39" s="1">
        <v>1963</v>
      </c>
      <c r="B39" s="1">
        <v>75.02</v>
      </c>
      <c r="C39" s="17">
        <v>2.3481260000000002</v>
      </c>
      <c r="D39" s="15">
        <f t="shared" si="2"/>
        <v>3.1300000000000001E-2</v>
      </c>
      <c r="E39" s="2">
        <v>4.1300000000000003E-2</v>
      </c>
      <c r="F39" s="15">
        <f>((E38*(1-(1+E39)^(-10))/E39+1/(1+E39)^10)-1)+E38</f>
        <v>1.6841620739546127E-2</v>
      </c>
    </row>
    <row r="40" spans="1:6">
      <c r="A40" s="1">
        <v>1964</v>
      </c>
      <c r="B40" s="1">
        <v>84.75</v>
      </c>
      <c r="C40" s="17">
        <v>2.5848749999999998</v>
      </c>
      <c r="D40" s="15">
        <f t="shared" si="2"/>
        <v>3.0499999999999999E-2</v>
      </c>
      <c r="E40" s="2">
        <v>4.1799999999999997E-2</v>
      </c>
      <c r="F40" s="15">
        <f t="shared" ref="F40:F89" si="3">((E39*(1-(1+E40)^(-10))/E40+1/(1+E40)^10)-1)+E39</f>
        <v>3.7280648911540815E-2</v>
      </c>
    </row>
    <row r="41" spans="1:6">
      <c r="A41" s="1">
        <v>1965</v>
      </c>
      <c r="B41" s="1">
        <v>92.43</v>
      </c>
      <c r="C41" s="17">
        <v>2.8283580000000001</v>
      </c>
      <c r="D41" s="15">
        <f t="shared" si="2"/>
        <v>3.0599999999999999E-2</v>
      </c>
      <c r="E41" s="2">
        <v>4.6199999999999998E-2</v>
      </c>
      <c r="F41" s="15">
        <f t="shared" si="3"/>
        <v>7.1885509359262342E-3</v>
      </c>
    </row>
    <row r="42" spans="1:6">
      <c r="A42" s="1">
        <v>1966</v>
      </c>
      <c r="B42" s="1">
        <v>80.33</v>
      </c>
      <c r="C42" s="17">
        <v>2.8838469999999998</v>
      </c>
      <c r="D42" s="15">
        <f t="shared" si="2"/>
        <v>3.5900000000000001E-2</v>
      </c>
      <c r="E42" s="2">
        <v>4.8399999999999999E-2</v>
      </c>
      <c r="F42" s="15">
        <f t="shared" si="3"/>
        <v>2.9079409324299622E-2</v>
      </c>
    </row>
    <row r="43" spans="1:6">
      <c r="A43" s="1">
        <v>1967</v>
      </c>
      <c r="B43" s="1">
        <v>96.47</v>
      </c>
      <c r="C43" s="17">
        <v>2.9809230000000002</v>
      </c>
      <c r="D43" s="15">
        <f t="shared" si="2"/>
        <v>3.0900000000000004E-2</v>
      </c>
      <c r="E43" s="2">
        <v>5.7000000000000002E-2</v>
      </c>
      <c r="F43" s="15">
        <f t="shared" si="3"/>
        <v>-1.5806209932824666E-2</v>
      </c>
    </row>
    <row r="44" spans="1:6">
      <c r="A44" s="1">
        <v>1968</v>
      </c>
      <c r="B44" s="1">
        <v>103.86</v>
      </c>
      <c r="C44" s="17">
        <v>3.0430980000000001</v>
      </c>
      <c r="D44" s="15">
        <f t="shared" si="2"/>
        <v>2.93E-2</v>
      </c>
      <c r="E44" s="2">
        <v>6.0299999999999999E-2</v>
      </c>
      <c r="F44" s="15">
        <f t="shared" si="3"/>
        <v>3.2746196950768365E-2</v>
      </c>
    </row>
    <row r="45" spans="1:6">
      <c r="A45" s="1">
        <v>1969</v>
      </c>
      <c r="B45" s="1">
        <v>92.06</v>
      </c>
      <c r="C45" s="17">
        <v>3.2405119999999998</v>
      </c>
      <c r="D45" s="15">
        <f t="shared" si="2"/>
        <v>3.5199999999999995E-2</v>
      </c>
      <c r="E45" s="2">
        <v>7.6499999999999999E-2</v>
      </c>
      <c r="F45" s="15">
        <f t="shared" si="3"/>
        <v>-5.0140493209926106E-2</v>
      </c>
    </row>
    <row r="46" spans="1:6">
      <c r="A46" s="1">
        <v>1970</v>
      </c>
      <c r="B46" s="1">
        <v>92.15</v>
      </c>
      <c r="C46" s="17">
        <v>3.1883900000000001</v>
      </c>
      <c r="D46" s="15">
        <f t="shared" si="2"/>
        <v>3.4599999999999999E-2</v>
      </c>
      <c r="E46" s="2">
        <v>6.3899999999999998E-2</v>
      </c>
      <c r="F46" s="15">
        <f t="shared" si="3"/>
        <v>0.16754737183412338</v>
      </c>
    </row>
    <row r="47" spans="1:6">
      <c r="A47" s="1">
        <v>1971</v>
      </c>
      <c r="B47" s="1">
        <v>102.09</v>
      </c>
      <c r="C47" s="17">
        <v>3.16479</v>
      </c>
      <c r="D47" s="15">
        <f t="shared" si="2"/>
        <v>3.1E-2</v>
      </c>
      <c r="E47" s="2">
        <v>5.9299999999999999E-2</v>
      </c>
      <c r="F47" s="15">
        <f t="shared" si="3"/>
        <v>9.7868966197122972E-2</v>
      </c>
    </row>
    <row r="48" spans="1:6">
      <c r="A48" s="1">
        <v>1972</v>
      </c>
      <c r="B48" s="1">
        <v>118.05</v>
      </c>
      <c r="C48" s="17">
        <v>3.1873499999999999</v>
      </c>
      <c r="D48" s="15">
        <f t="shared" si="2"/>
        <v>2.7E-2</v>
      </c>
      <c r="E48" s="2">
        <v>6.3600000000000004E-2</v>
      </c>
      <c r="F48" s="15">
        <f t="shared" si="3"/>
        <v>2.818449050444969E-2</v>
      </c>
    </row>
    <row r="49" spans="1:6">
      <c r="A49" s="1">
        <v>1973</v>
      </c>
      <c r="B49" s="1">
        <v>97.55</v>
      </c>
      <c r="C49" s="17">
        <v>3.6093500000000001</v>
      </c>
      <c r="D49" s="15">
        <f t="shared" si="2"/>
        <v>3.7000000000000005E-2</v>
      </c>
      <c r="E49" s="2">
        <v>6.7400000000000002E-2</v>
      </c>
      <c r="F49" s="15">
        <f t="shared" si="3"/>
        <v>3.6586646024150085E-2</v>
      </c>
    </row>
    <row r="50" spans="1:6">
      <c r="A50" s="1">
        <v>1974</v>
      </c>
      <c r="B50" s="1">
        <v>68.56</v>
      </c>
      <c r="C50" s="17">
        <v>3.7228080000000001</v>
      </c>
      <c r="D50" s="15">
        <f t="shared" si="2"/>
        <v>5.4300000000000001E-2</v>
      </c>
      <c r="E50" s="2">
        <v>7.4300000000000005E-2</v>
      </c>
      <c r="F50" s="15">
        <f t="shared" si="3"/>
        <v>1.9886086932378574E-2</v>
      </c>
    </row>
    <row r="51" spans="1:6">
      <c r="A51" s="1">
        <v>1975</v>
      </c>
      <c r="B51" s="1">
        <v>90.19</v>
      </c>
      <c r="C51" s="17">
        <v>3.7338659999999999</v>
      </c>
      <c r="D51" s="15">
        <f t="shared" si="2"/>
        <v>4.1399999999999999E-2</v>
      </c>
      <c r="E51" s="2">
        <v>0.08</v>
      </c>
      <c r="F51" s="15">
        <f t="shared" si="3"/>
        <v>3.6052536026033838E-2</v>
      </c>
    </row>
    <row r="52" spans="1:6">
      <c r="A52" s="1">
        <v>1976</v>
      </c>
      <c r="B52" s="1">
        <v>107.46</v>
      </c>
      <c r="C52" s="17">
        <v>4.2231779999999999</v>
      </c>
      <c r="D52" s="15">
        <f t="shared" si="2"/>
        <v>3.9300000000000002E-2</v>
      </c>
      <c r="E52" s="2">
        <v>6.8699999999999997E-2</v>
      </c>
      <c r="F52" s="15">
        <f t="shared" si="3"/>
        <v>0.1598456074290921</v>
      </c>
    </row>
    <row r="53" spans="1:6">
      <c r="A53" s="1">
        <v>1977</v>
      </c>
      <c r="B53" s="1">
        <v>95.1</v>
      </c>
      <c r="C53" s="17">
        <v>4.85961</v>
      </c>
      <c r="D53" s="15">
        <f t="shared" si="2"/>
        <v>5.11E-2</v>
      </c>
      <c r="E53" s="2">
        <v>7.6899999999999996E-2</v>
      </c>
      <c r="F53" s="15">
        <f t="shared" si="3"/>
        <v>1.2899606071070449E-2</v>
      </c>
    </row>
    <row r="54" spans="1:6">
      <c r="A54" s="1">
        <v>1978</v>
      </c>
      <c r="B54" s="1">
        <v>96.11</v>
      </c>
      <c r="C54" s="17">
        <v>5.1803290000000004</v>
      </c>
      <c r="D54" s="15">
        <f t="shared" si="2"/>
        <v>5.3900000000000003E-2</v>
      </c>
      <c r="E54" s="2">
        <v>9.01E-2</v>
      </c>
      <c r="F54" s="15">
        <f t="shared" si="3"/>
        <v>-7.7758069075086478E-3</v>
      </c>
    </row>
    <row r="55" spans="1:6">
      <c r="A55" s="1">
        <v>1979</v>
      </c>
      <c r="B55" s="1">
        <v>107.94</v>
      </c>
      <c r="C55" s="17">
        <v>5.9690820000000002</v>
      </c>
      <c r="D55" s="15">
        <f t="shared" si="2"/>
        <v>5.5300000000000002E-2</v>
      </c>
      <c r="E55" s="2">
        <v>0.10390000000000001</v>
      </c>
      <c r="F55" s="15">
        <f t="shared" si="3"/>
        <v>6.7072031247235459E-3</v>
      </c>
    </row>
    <row r="56" spans="1:6">
      <c r="A56" s="1">
        <v>1980</v>
      </c>
      <c r="B56" s="1">
        <v>135.76</v>
      </c>
      <c r="C56" s="17">
        <v>6.4350240000000003</v>
      </c>
      <c r="D56" s="15">
        <f t="shared" si="2"/>
        <v>4.7400000000000005E-2</v>
      </c>
      <c r="E56" s="2">
        <v>0.12839999999999999</v>
      </c>
      <c r="F56" s="15">
        <f t="shared" si="3"/>
        <v>-2.989744251999403E-2</v>
      </c>
    </row>
    <row r="57" spans="1:6">
      <c r="A57" s="1">
        <v>1981</v>
      </c>
      <c r="B57" s="1">
        <v>122.55</v>
      </c>
      <c r="C57" s="17">
        <v>6.8260350000000001</v>
      </c>
      <c r="D57" s="15">
        <f t="shared" si="2"/>
        <v>5.57E-2</v>
      </c>
      <c r="E57" s="2">
        <v>0.13719999999999999</v>
      </c>
      <c r="F57" s="15">
        <f t="shared" si="3"/>
        <v>8.1992153358923542E-2</v>
      </c>
    </row>
    <row r="58" spans="1:6">
      <c r="A58" s="1">
        <v>1982</v>
      </c>
      <c r="B58" s="1">
        <v>140.63999999999999</v>
      </c>
      <c r="C58" s="17">
        <v>6.9335519999999997</v>
      </c>
      <c r="D58" s="15">
        <f t="shared" si="2"/>
        <v>4.9300000000000004E-2</v>
      </c>
      <c r="E58" s="2">
        <v>0.10539999999999999</v>
      </c>
      <c r="F58" s="15">
        <f t="shared" si="3"/>
        <v>0.32814549486295586</v>
      </c>
    </row>
    <row r="59" spans="1:6">
      <c r="A59" s="1">
        <v>1983</v>
      </c>
      <c r="B59" s="1">
        <v>164.93</v>
      </c>
      <c r="C59" s="17">
        <v>7.1249760000000002</v>
      </c>
      <c r="D59" s="15">
        <f t="shared" si="2"/>
        <v>4.3200000000000002E-2</v>
      </c>
      <c r="E59" s="2">
        <v>0.1183</v>
      </c>
      <c r="F59" s="15">
        <f t="shared" si="3"/>
        <v>3.2002094451429264E-2</v>
      </c>
    </row>
    <row r="60" spans="1:6">
      <c r="A60" s="1">
        <v>1984</v>
      </c>
      <c r="B60" s="1">
        <v>167.24</v>
      </c>
      <c r="C60" s="17">
        <v>7.8268319999999996</v>
      </c>
      <c r="D60" s="15">
        <f t="shared" si="2"/>
        <v>4.6799999999999994E-2</v>
      </c>
      <c r="E60" s="2">
        <v>0.115</v>
      </c>
      <c r="F60" s="15">
        <f t="shared" si="3"/>
        <v>0.13733364344102345</v>
      </c>
    </row>
    <row r="61" spans="1:6">
      <c r="A61" s="1">
        <v>1985</v>
      </c>
      <c r="B61" s="1">
        <v>211.28</v>
      </c>
      <c r="C61" s="17">
        <v>8.1976639999999996</v>
      </c>
      <c r="D61" s="15">
        <f t="shared" si="2"/>
        <v>3.8800000000000001E-2</v>
      </c>
      <c r="E61" s="2">
        <v>9.2600000000000002E-2</v>
      </c>
      <c r="F61" s="15">
        <f t="shared" si="3"/>
        <v>0.2571248821260641</v>
      </c>
    </row>
    <row r="62" spans="1:6">
      <c r="A62" s="1">
        <v>1986</v>
      </c>
      <c r="B62" s="1">
        <v>242.17</v>
      </c>
      <c r="C62" s="17">
        <v>8.1853459999999991</v>
      </c>
      <c r="D62" s="15">
        <f t="shared" si="2"/>
        <v>3.3799999999999997E-2</v>
      </c>
      <c r="E62" s="2">
        <v>7.1099999999999997E-2</v>
      </c>
      <c r="F62" s="15">
        <f t="shared" si="3"/>
        <v>0.24284215141767618</v>
      </c>
    </row>
    <row r="63" spans="1:6">
      <c r="A63" s="1">
        <v>1987</v>
      </c>
      <c r="B63" s="1">
        <v>247.08</v>
      </c>
      <c r="C63" s="17">
        <v>9.1666679999999996</v>
      </c>
      <c r="D63" s="15">
        <f t="shared" si="2"/>
        <v>3.7099999999999994E-2</v>
      </c>
      <c r="E63" s="2">
        <v>8.9899999999999994E-2</v>
      </c>
      <c r="F63" s="15">
        <f t="shared" si="3"/>
        <v>-4.9605089379262279E-2</v>
      </c>
    </row>
    <row r="64" spans="1:6">
      <c r="A64" s="1">
        <v>1988</v>
      </c>
      <c r="B64" s="1">
        <v>277.72000000000003</v>
      </c>
      <c r="C64" s="17">
        <v>10.220096</v>
      </c>
      <c r="D64" s="15">
        <f t="shared" si="2"/>
        <v>3.6799999999999992E-2</v>
      </c>
      <c r="E64" s="2">
        <v>9.11E-2</v>
      </c>
      <c r="F64" s="15">
        <f t="shared" si="3"/>
        <v>8.2235958434841674E-2</v>
      </c>
    </row>
    <row r="65" spans="1:6">
      <c r="A65" s="1">
        <v>1989</v>
      </c>
      <c r="B65" s="1">
        <v>353.4</v>
      </c>
      <c r="C65" s="17">
        <v>11.73288</v>
      </c>
      <c r="D65" s="15">
        <f t="shared" si="2"/>
        <v>3.32E-2</v>
      </c>
      <c r="E65" s="2">
        <v>7.8399999999999997E-2</v>
      </c>
      <c r="F65" s="15">
        <f t="shared" si="3"/>
        <v>0.17693647159446219</v>
      </c>
    </row>
    <row r="66" spans="1:6">
      <c r="A66" s="1">
        <v>1990</v>
      </c>
      <c r="B66" s="1">
        <v>330.22</v>
      </c>
      <c r="C66" s="17">
        <v>12.350228</v>
      </c>
      <c r="D66" s="15">
        <f t="shared" si="2"/>
        <v>3.7399999999999996E-2</v>
      </c>
      <c r="E66" s="2">
        <v>8.0799999999999997E-2</v>
      </c>
      <c r="F66" s="15">
        <f t="shared" si="3"/>
        <v>6.2353753335533363E-2</v>
      </c>
    </row>
    <row r="67" spans="1:6">
      <c r="A67" s="1">
        <v>1991</v>
      </c>
      <c r="B67" s="1">
        <v>417.09</v>
      </c>
      <c r="C67" s="17">
        <v>12.971499</v>
      </c>
      <c r="D67" s="15">
        <f t="shared" si="2"/>
        <v>3.1100000000000003E-2</v>
      </c>
      <c r="E67" s="2">
        <v>7.0900000000000005E-2</v>
      </c>
      <c r="F67" s="15">
        <f t="shared" si="3"/>
        <v>0.15004510019517303</v>
      </c>
    </row>
    <row r="68" spans="1:6">
      <c r="A68" s="1">
        <v>1992</v>
      </c>
      <c r="B68" s="1">
        <v>435.71</v>
      </c>
      <c r="C68" s="17">
        <v>12.635590000000001</v>
      </c>
      <c r="D68" s="15">
        <f t="shared" si="2"/>
        <v>2.9000000000000001E-2</v>
      </c>
      <c r="E68" s="2">
        <v>6.7699999999999996E-2</v>
      </c>
      <c r="F68" s="15">
        <f t="shared" si="3"/>
        <v>9.3616373162079422E-2</v>
      </c>
    </row>
    <row r="69" spans="1:6">
      <c r="A69" s="1">
        <v>1993</v>
      </c>
      <c r="B69" s="1">
        <v>466.45</v>
      </c>
      <c r="C69" s="17">
        <v>12.68744</v>
      </c>
      <c r="D69" s="15">
        <f t="shared" si="2"/>
        <v>2.7200000000000002E-2</v>
      </c>
      <c r="E69" s="2">
        <v>5.7700000000000001E-2</v>
      </c>
      <c r="F69" s="15">
        <f t="shared" si="3"/>
        <v>0.14210957589263107</v>
      </c>
    </row>
    <row r="70" spans="1:6">
      <c r="A70" s="1">
        <v>1994</v>
      </c>
      <c r="B70" s="1">
        <v>459.27</v>
      </c>
      <c r="C70" s="17">
        <v>13.364757000000001</v>
      </c>
      <c r="D70" s="15">
        <f t="shared" si="2"/>
        <v>2.9100000000000004E-2</v>
      </c>
      <c r="E70" s="2">
        <v>7.8100000000000003E-2</v>
      </c>
      <c r="F70" s="15">
        <f t="shared" si="3"/>
        <v>-8.0366555509985921E-2</v>
      </c>
    </row>
    <row r="71" spans="1:6">
      <c r="A71" s="1">
        <v>1995</v>
      </c>
      <c r="B71" s="1">
        <v>615.92999999999995</v>
      </c>
      <c r="C71" s="17">
        <v>14.16639</v>
      </c>
      <c r="D71" s="15">
        <f t="shared" si="2"/>
        <v>2.3000000000000003E-2</v>
      </c>
      <c r="E71" s="2">
        <v>5.7099999999999998E-2</v>
      </c>
      <c r="F71" s="15">
        <f t="shared" si="3"/>
        <v>0.23480780112538907</v>
      </c>
    </row>
    <row r="72" spans="1:6">
      <c r="A72" s="1">
        <v>1996</v>
      </c>
      <c r="B72" s="1">
        <v>740.74</v>
      </c>
      <c r="C72" s="17">
        <v>14.888873999999999</v>
      </c>
      <c r="D72" s="15">
        <f t="shared" si="2"/>
        <v>2.01E-2</v>
      </c>
      <c r="E72" s="2">
        <v>6.3E-2</v>
      </c>
      <c r="F72" s="15">
        <f t="shared" si="3"/>
        <v>1.428607793401844E-2</v>
      </c>
    </row>
    <row r="73" spans="1:6">
      <c r="A73" s="1">
        <v>1997</v>
      </c>
      <c r="B73" s="1">
        <v>970.43</v>
      </c>
      <c r="C73" s="17">
        <v>15.522</v>
      </c>
      <c r="D73" s="15">
        <f t="shared" si="2"/>
        <v>1.5994971301381864E-2</v>
      </c>
      <c r="E73" s="2">
        <v>5.8099999999999999E-2</v>
      </c>
      <c r="F73" s="15">
        <f t="shared" si="3"/>
        <v>9.939130272977531E-2</v>
      </c>
    </row>
    <row r="74" spans="1:6">
      <c r="A74" s="1">
        <v>1998</v>
      </c>
      <c r="B74" s="1">
        <v>1229.23</v>
      </c>
      <c r="C74" s="17">
        <v>16.2</v>
      </c>
      <c r="D74" s="15">
        <f t="shared" si="2"/>
        <v>1.3178981964319126E-2</v>
      </c>
      <c r="E74" s="2">
        <v>4.65E-2</v>
      </c>
      <c r="F74" s="15">
        <f t="shared" si="3"/>
        <v>0.14921431922606215</v>
      </c>
    </row>
    <row r="75" spans="1:6">
      <c r="A75" s="1">
        <v>1999</v>
      </c>
      <c r="B75" s="1">
        <v>1469.25</v>
      </c>
      <c r="C75" s="17">
        <v>16.709</v>
      </c>
      <c r="D75" s="15">
        <f t="shared" si="2"/>
        <v>1.1372468946741534E-2</v>
      </c>
      <c r="E75" s="2">
        <v>6.4399999999999999E-2</v>
      </c>
      <c r="F75" s="15">
        <f t="shared" si="3"/>
        <v>-8.2542147962685761E-2</v>
      </c>
    </row>
    <row r="76" spans="1:6" s="11" customFormat="1">
      <c r="A76" s="1">
        <v>2000</v>
      </c>
      <c r="B76" s="1">
        <v>1320.28</v>
      </c>
      <c r="C76" s="17">
        <v>16.27</v>
      </c>
      <c r="D76" s="2">
        <f t="shared" si="2"/>
        <v>1.2323143575605175E-2</v>
      </c>
      <c r="E76" s="2">
        <v>5.11E-2</v>
      </c>
      <c r="F76" s="15">
        <f t="shared" si="3"/>
        <v>0.16655267125397488</v>
      </c>
    </row>
    <row r="77" spans="1:6">
      <c r="A77" s="1">
        <v>2001</v>
      </c>
      <c r="B77" s="1">
        <v>1148.0899999999999</v>
      </c>
      <c r="C77" s="17">
        <v>15.74</v>
      </c>
      <c r="D77" s="2">
        <f t="shared" si="2"/>
        <v>1.3709726589378883E-2</v>
      </c>
      <c r="E77" s="2">
        <v>5.0500000000000003E-2</v>
      </c>
      <c r="F77" s="15">
        <f t="shared" si="3"/>
        <v>5.5721811892492555E-2</v>
      </c>
    </row>
    <row r="78" spans="1:6" s="3" customFormat="1">
      <c r="A78" s="1">
        <v>2002</v>
      </c>
      <c r="B78" s="1">
        <v>879.82</v>
      </c>
      <c r="C78" s="17">
        <v>16.079999999999998</v>
      </c>
      <c r="D78" s="2">
        <f t="shared" si="2"/>
        <v>1.8276465640699232E-2</v>
      </c>
      <c r="E78" s="2">
        <v>3.8199999999999998E-2</v>
      </c>
      <c r="F78" s="15">
        <f t="shared" si="3"/>
        <v>0.15116400378109285</v>
      </c>
    </row>
    <row r="79" spans="1:6">
      <c r="A79" s="1">
        <v>2003</v>
      </c>
      <c r="B79" s="1">
        <v>1111.9100000000001</v>
      </c>
      <c r="C79" s="17">
        <v>17.39</v>
      </c>
      <c r="D79" s="2">
        <f t="shared" si="2"/>
        <v>1.5639755016143394E-2</v>
      </c>
      <c r="E79" s="2">
        <v>4.2500000000000003E-2</v>
      </c>
      <c r="F79" s="15">
        <f t="shared" si="3"/>
        <v>3.7531858817758529E-3</v>
      </c>
    </row>
    <row r="80" spans="1:6" s="27" customFormat="1">
      <c r="A80" s="1">
        <v>2004</v>
      </c>
      <c r="B80" s="1">
        <v>1211.92</v>
      </c>
      <c r="C80" s="17">
        <v>19.440000000000001</v>
      </c>
      <c r="D80" s="2">
        <f t="shared" si="2"/>
        <v>1.6040662750016504E-2</v>
      </c>
      <c r="E80" s="2">
        <v>4.2200000000000001E-2</v>
      </c>
      <c r="F80" s="15">
        <f t="shared" si="3"/>
        <v>4.490683702274547E-2</v>
      </c>
    </row>
    <row r="81" spans="1:6">
      <c r="A81" s="1">
        <v>2005</v>
      </c>
      <c r="B81" s="1">
        <v>1248.29</v>
      </c>
      <c r="C81" s="17">
        <v>22.22</v>
      </c>
      <c r="D81" s="2">
        <f t="shared" si="2"/>
        <v>1.7800350880003844E-2</v>
      </c>
      <c r="E81" s="2">
        <v>4.3900000000000002E-2</v>
      </c>
      <c r="F81" s="15">
        <f t="shared" si="3"/>
        <v>2.8675329597779506E-2</v>
      </c>
    </row>
    <row r="82" spans="1:6">
      <c r="A82" s="1">
        <v>2006</v>
      </c>
      <c r="B82" s="1">
        <v>1418.3</v>
      </c>
      <c r="C82" s="17">
        <v>24.88</v>
      </c>
      <c r="D82" s="2">
        <f t="shared" si="2"/>
        <v>1.7542127899598109E-2</v>
      </c>
      <c r="E82" s="2">
        <v>4.7E-2</v>
      </c>
      <c r="F82" s="15">
        <f t="shared" si="3"/>
        <v>1.9610012417568386E-2</v>
      </c>
    </row>
    <row r="83" spans="1:6">
      <c r="A83" s="1">
        <v>2007</v>
      </c>
      <c r="B83" s="18">
        <v>1468.36</v>
      </c>
      <c r="C83" s="17">
        <v>27.73</v>
      </c>
      <c r="D83" s="19">
        <f t="shared" si="2"/>
        <v>1.8885014574082652E-2</v>
      </c>
      <c r="E83" s="19">
        <v>4.02E-2</v>
      </c>
      <c r="F83" s="15">
        <f t="shared" si="3"/>
        <v>0.10209921930012807</v>
      </c>
    </row>
    <row r="84" spans="1:6">
      <c r="A84" s="1">
        <v>2008</v>
      </c>
      <c r="B84" s="1">
        <v>903.25</v>
      </c>
      <c r="C84" s="17">
        <v>28.39</v>
      </c>
      <c r="D84" s="2">
        <f t="shared" si="2"/>
        <v>3.1430943814004984E-2</v>
      </c>
      <c r="E84" s="19">
        <v>2.2100000000000002E-2</v>
      </c>
      <c r="F84" s="15">
        <f t="shared" si="3"/>
        <v>0.20101279926977011</v>
      </c>
    </row>
    <row r="85" spans="1:6">
      <c r="A85" s="1">
        <v>2009</v>
      </c>
      <c r="B85" s="1">
        <v>1115.0999999999999</v>
      </c>
      <c r="C85" s="17">
        <v>22.41</v>
      </c>
      <c r="D85" s="2">
        <f t="shared" si="2"/>
        <v>2.0096852300242132E-2</v>
      </c>
      <c r="E85" s="19">
        <v>3.8399999999999997E-2</v>
      </c>
      <c r="F85" s="15">
        <f t="shared" si="3"/>
        <v>-0.11116695313259162</v>
      </c>
    </row>
    <row r="86" spans="1:6">
      <c r="A86" s="1">
        <v>2010</v>
      </c>
      <c r="B86" s="1">
        <v>1257.6400000000001</v>
      </c>
      <c r="C86" s="17">
        <v>22.73</v>
      </c>
      <c r="D86" s="2">
        <f t="shared" si="2"/>
        <v>1.8073534556788905E-2</v>
      </c>
      <c r="E86" s="19">
        <v>3.2899999999999999E-2</v>
      </c>
      <c r="F86" s="37">
        <f t="shared" si="3"/>
        <v>8.4629338803557719E-2</v>
      </c>
    </row>
    <row r="87" spans="1:6">
      <c r="A87" s="1">
        <v>2011</v>
      </c>
      <c r="B87" s="1">
        <v>1257.5999999999999</v>
      </c>
      <c r="C87" s="17">
        <v>26.43</v>
      </c>
      <c r="D87" s="2">
        <f t="shared" si="2"/>
        <v>2.1016221374045803E-2</v>
      </c>
      <c r="E87" s="19">
        <v>1.8800000000000001E-2</v>
      </c>
      <c r="F87" s="37">
        <f t="shared" si="3"/>
        <v>0.16035334999461354</v>
      </c>
    </row>
    <row r="88" spans="1:6">
      <c r="A88" s="1">
        <v>2012</v>
      </c>
      <c r="B88" s="1">
        <v>1426.19</v>
      </c>
      <c r="C88" s="17">
        <v>31.25</v>
      </c>
      <c r="D88" s="2">
        <f t="shared" si="2"/>
        <v>2.1911526514700005E-2</v>
      </c>
      <c r="E88" s="19">
        <v>1.7600000000000001E-2</v>
      </c>
      <c r="F88" s="37">
        <f t="shared" si="3"/>
        <v>2.971571978018946E-2</v>
      </c>
    </row>
    <row r="89" spans="1:6">
      <c r="A89" s="1">
        <v>2013</v>
      </c>
      <c r="B89" s="1">
        <v>1848.36</v>
      </c>
      <c r="C89" s="17">
        <v>36.28</v>
      </c>
      <c r="D89" s="2">
        <f t="shared" si="2"/>
        <v>1.962821095457595E-2</v>
      </c>
      <c r="E89" s="19">
        <v>3.0360000000000002E-2</v>
      </c>
      <c r="F89" s="37">
        <f t="shared" si="3"/>
        <v>-9.104568794347262E-2</v>
      </c>
    </row>
    <row r="90" spans="1:6">
      <c r="A90" s="1">
        <v>2014</v>
      </c>
      <c r="B90" s="38">
        <v>2058.9</v>
      </c>
      <c r="C90" s="43">
        <v>39.44</v>
      </c>
      <c r="D90" s="2">
        <f t="shared" si="2"/>
        <v>1.9155859925202776E-2</v>
      </c>
      <c r="E90" s="39">
        <v>2.1700000000000001E-2</v>
      </c>
      <c r="F90" s="37">
        <f>((E89*(1-(1+E90)^(-10))/E90+1/(1+E90)^10)-1)+E89</f>
        <v>0.10746180452004755</v>
      </c>
    </row>
    <row r="91" spans="1:6">
      <c r="A91" s="1">
        <v>2015</v>
      </c>
      <c r="B91" s="1">
        <v>2043.9</v>
      </c>
      <c r="C91" s="17">
        <v>43.39</v>
      </c>
      <c r="D91" s="2">
        <f t="shared" si="2"/>
        <v>2.1229022946328096E-2</v>
      </c>
      <c r="E91" s="19">
        <v>2.2700000000000001E-2</v>
      </c>
      <c r="F91" s="37">
        <f>((E90*(1-(1+E91)^(-10))/E91+1/(1+E91)^10)-1)+E90</f>
        <v>1.2842996709792224E-2</v>
      </c>
    </row>
    <row r="92" spans="1:6">
      <c r="A92" s="1">
        <v>2016</v>
      </c>
      <c r="B92" s="1">
        <v>2238.83</v>
      </c>
      <c r="C92" s="17">
        <v>45.7</v>
      </c>
      <c r="D92" s="2">
        <f t="shared" si="2"/>
        <v>2.0412447573062719E-2</v>
      </c>
      <c r="E92" s="19">
        <v>2.4500000000000001E-2</v>
      </c>
      <c r="F92" s="37">
        <f>((E91*(1-(1+E92)^(-10))/E92+1/(1+E92)^10)-1)+E91</f>
        <v>6.9055046987477921E-3</v>
      </c>
    </row>
    <row r="93" spans="1:6">
      <c r="A93" s="1">
        <v>2017</v>
      </c>
      <c r="B93" s="1">
        <v>2673.61</v>
      </c>
      <c r="C93" s="40">
        <v>48.93</v>
      </c>
      <c r="D93" s="2">
        <f t="shared" si="2"/>
        <v>1.830109851474224E-2</v>
      </c>
      <c r="E93" s="19">
        <v>2.41E-2</v>
      </c>
      <c r="F93" s="19">
        <f>'[1]T. Bond yield &amp; return'!C98</f>
        <v>2.8017162707789457E-2</v>
      </c>
    </row>
    <row r="94" spans="1:6">
      <c r="A94" s="41">
        <v>2018</v>
      </c>
      <c r="B94" s="41">
        <v>2506.85</v>
      </c>
      <c r="C94" s="44">
        <v>53.75</v>
      </c>
      <c r="D94" s="2">
        <f t="shared" si="2"/>
        <v>2.1441250972335801E-2</v>
      </c>
      <c r="E94" s="30">
        <f>'[1]T. Bond yield &amp; return'!B99</f>
        <v>2.69E-2</v>
      </c>
      <c r="F94" s="19">
        <f>'[1]T. Bond yield &amp; return'!C99</f>
        <v>-1.6692385713402633E-4</v>
      </c>
    </row>
    <row r="95" spans="1:6">
      <c r="A95" s="41">
        <v>2019</v>
      </c>
      <c r="B95" s="41">
        <v>3230.78</v>
      </c>
      <c r="C95" s="42">
        <v>58.5</v>
      </c>
      <c r="D95" s="2">
        <f t="shared" si="2"/>
        <v>1.810708250020119E-2</v>
      </c>
      <c r="E95" s="30">
        <v>1.9199999999999998E-2</v>
      </c>
      <c r="F95" s="19">
        <f>'[1]T. Bond yield &amp; return'!C100</f>
        <v>9.6356307415483927E-2</v>
      </c>
    </row>
    <row r="96" spans="1:6">
      <c r="A96" s="41">
        <v>2020</v>
      </c>
      <c r="B96" s="41">
        <v>3756.07</v>
      </c>
      <c r="C96" s="42">
        <v>57</v>
      </c>
      <c r="D96" s="2">
        <f t="shared" si="2"/>
        <v>1.5175436027550072E-2</v>
      </c>
      <c r="E96" s="30">
        <v>9.2999999999999992E-3</v>
      </c>
      <c r="F96" s="19">
        <f>'[1]T. Bond yield &amp; return'!C101</f>
        <v>0.1133189764661412</v>
      </c>
    </row>
    <row r="97" spans="1:6">
      <c r="A97" s="41">
        <v>2021</v>
      </c>
      <c r="B97" s="41">
        <v>4766.18</v>
      </c>
      <c r="C97" s="42">
        <v>59.2</v>
      </c>
      <c r="D97" s="2">
        <f t="shared" si="2"/>
        <v>1.2420848562160892E-2</v>
      </c>
      <c r="E97" s="30">
        <v>1.5100000000000001E-2</v>
      </c>
      <c r="F97" s="19">
        <f>'[1]T. Bond yield &amp; return'!C102</f>
        <v>-4.416034448604475E-2</v>
      </c>
    </row>
    <row r="98" spans="1:6">
      <c r="A98" s="41">
        <v>2022</v>
      </c>
      <c r="B98" s="16">
        <v>3839.5</v>
      </c>
      <c r="C98" s="42">
        <v>66.98</v>
      </c>
      <c r="D98" s="2">
        <f t="shared" si="2"/>
        <v>1.744497981508009E-2</v>
      </c>
      <c r="E98" s="30">
        <v>3.8800000000000001E-2</v>
      </c>
      <c r="F98" s="19">
        <f>'[1]T. Bond yield &amp; return'!C103</f>
        <v>-0.1782817153825067</v>
      </c>
    </row>
    <row r="99" spans="1:6">
      <c r="A99" s="41">
        <v>2023</v>
      </c>
      <c r="B99" s="16">
        <v>4769.8</v>
      </c>
      <c r="C99" s="42">
        <v>70.3</v>
      </c>
      <c r="D99" s="2">
        <f t="shared" si="2"/>
        <v>1.4738563461780367E-2</v>
      </c>
      <c r="E99" s="30">
        <v>3.8800000000000001E-2</v>
      </c>
      <c r="F99" s="19">
        <f>'[1]T. Bond yield &amp; return'!C104</f>
        <v>3.8800000000000001E-2</v>
      </c>
    </row>
  </sheetData>
  <phoneticPr fontId="0" type="noConversion"/>
  <printOptions gridLines="1" gridLinesSet="0"/>
  <pageMargins left="0.75" right="0.75" top="1" bottom="1" header="0.5" footer="0.5"/>
  <pageSetup paperSize="0" orientation="portrait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Returns by year</vt:lpstr>
      <vt:lpstr>S&amp;P 500 &amp; 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creator>Aswath Damodaran</dc:creator>
  <cp:lastModifiedBy>Reese, William A</cp:lastModifiedBy>
  <dcterms:created xsi:type="dcterms:W3CDTF">1999-02-15T16:07:18Z</dcterms:created>
  <dcterms:modified xsi:type="dcterms:W3CDTF">2024-04-23T17:20:10Z</dcterms:modified>
</cp:coreProperties>
</file>