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wreese\Desktop\FIN 5362 OK\Assignments\"/>
    </mc:Choice>
  </mc:AlternateContent>
  <xr:revisionPtr revIDLastSave="0" documentId="8_{7AA7558E-55F7-41FD-8236-DBD170FCE625}" xr6:coauthVersionLast="36" xr6:coauthVersionMax="36" xr10:uidLastSave="{00000000-0000-0000-0000-000000000000}"/>
  <bookViews>
    <workbookView xWindow="0" yWindow="0" windowWidth="25200" windowHeight="116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E23" i="1"/>
  <c r="N22" i="1"/>
  <c r="E22" i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N9" i="1"/>
  <c r="E9" i="1"/>
  <c r="N8" i="1"/>
  <c r="E8" i="1"/>
  <c r="N7" i="1"/>
  <c r="E7" i="1"/>
  <c r="N6" i="1"/>
  <c r="E6" i="1"/>
  <c r="N5" i="1"/>
  <c r="O5" i="1" s="1"/>
  <c r="I5" i="1"/>
  <c r="G5" i="1" s="1"/>
  <c r="E5" i="1"/>
  <c r="N4" i="1"/>
  <c r="I4" i="1"/>
  <c r="O4" i="1" s="1"/>
  <c r="E4" i="1"/>
  <c r="B1" i="1"/>
  <c r="R4" i="1" l="1"/>
  <c r="S4" i="1" s="1"/>
  <c r="R5" i="1"/>
  <c r="S5" i="1" s="1"/>
  <c r="C4" i="1"/>
  <c r="G4" i="1"/>
  <c r="H4" i="1" s="1"/>
  <c r="H5" i="1" s="1"/>
  <c r="I6" i="1" s="1"/>
  <c r="O6" i="1" l="1"/>
  <c r="G6" i="1"/>
  <c r="H6" i="1" s="1"/>
  <c r="I7" i="1" s="1"/>
  <c r="J6" i="1"/>
  <c r="R6" i="1"/>
  <c r="S6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J7" i="1" l="1"/>
  <c r="R7" i="1"/>
  <c r="S7" i="1" s="1"/>
  <c r="G7" i="1"/>
  <c r="H7" i="1" s="1"/>
  <c r="I8" i="1" s="1"/>
  <c r="O7" i="1"/>
  <c r="O8" i="1" l="1"/>
  <c r="G8" i="1"/>
  <c r="H8" i="1" s="1"/>
  <c r="I9" i="1" s="1"/>
  <c r="J8" i="1"/>
  <c r="R8" i="1"/>
  <c r="S8" i="1" s="1"/>
  <c r="J9" i="1" l="1"/>
  <c r="R9" i="1"/>
  <c r="S9" i="1" s="1"/>
  <c r="G9" i="1"/>
  <c r="H9" i="1" s="1"/>
  <c r="I10" i="1" s="1"/>
  <c r="O9" i="1"/>
  <c r="O10" i="1" l="1"/>
  <c r="G10" i="1"/>
  <c r="H10" i="1" s="1"/>
  <c r="I11" i="1" s="1"/>
  <c r="J10" i="1"/>
  <c r="R10" i="1"/>
  <c r="S10" i="1" s="1"/>
  <c r="J11" i="1" l="1"/>
  <c r="R11" i="1"/>
  <c r="S11" i="1" s="1"/>
  <c r="G11" i="1"/>
  <c r="H11" i="1" s="1"/>
  <c r="I12" i="1" s="1"/>
  <c r="O11" i="1"/>
  <c r="O12" i="1" l="1"/>
  <c r="G12" i="1"/>
  <c r="H12" i="1" s="1"/>
  <c r="I13" i="1" s="1"/>
  <c r="J12" i="1"/>
  <c r="R12" i="1"/>
  <c r="S12" i="1" s="1"/>
  <c r="J13" i="1" l="1"/>
  <c r="R13" i="1"/>
  <c r="S13" i="1" s="1"/>
  <c r="G13" i="1"/>
  <c r="H13" i="1" s="1"/>
  <c r="I14" i="1" s="1"/>
  <c r="O13" i="1"/>
  <c r="O14" i="1" l="1"/>
  <c r="G14" i="1"/>
  <c r="H14" i="1" s="1"/>
  <c r="I15" i="1" s="1"/>
  <c r="J14" i="1"/>
  <c r="R14" i="1"/>
  <c r="S14" i="1" s="1"/>
  <c r="J15" i="1" l="1"/>
  <c r="R15" i="1"/>
  <c r="S15" i="1" s="1"/>
  <c r="G15" i="1"/>
  <c r="H15" i="1" s="1"/>
  <c r="I16" i="1" s="1"/>
  <c r="O15" i="1"/>
  <c r="O16" i="1" l="1"/>
  <c r="G16" i="1"/>
  <c r="H16" i="1" s="1"/>
  <c r="I17" i="1" s="1"/>
  <c r="J16" i="1"/>
  <c r="R16" i="1"/>
  <c r="S16" i="1" s="1"/>
  <c r="J17" i="1" l="1"/>
  <c r="R17" i="1"/>
  <c r="S17" i="1" s="1"/>
  <c r="G17" i="1"/>
  <c r="H17" i="1" s="1"/>
  <c r="I18" i="1" s="1"/>
  <c r="O17" i="1"/>
  <c r="O18" i="1" l="1"/>
  <c r="G18" i="1"/>
  <c r="H18" i="1" s="1"/>
  <c r="I19" i="1" s="1"/>
  <c r="J18" i="1"/>
  <c r="R18" i="1"/>
  <c r="S18" i="1" s="1"/>
  <c r="J19" i="1" l="1"/>
  <c r="R19" i="1"/>
  <c r="S19" i="1" s="1"/>
  <c r="G19" i="1"/>
  <c r="H19" i="1" s="1"/>
  <c r="I20" i="1" s="1"/>
  <c r="O19" i="1"/>
  <c r="O20" i="1" l="1"/>
  <c r="G20" i="1"/>
  <c r="H20" i="1" s="1"/>
  <c r="I21" i="1" s="1"/>
  <c r="J20" i="1"/>
  <c r="R20" i="1"/>
  <c r="S20" i="1" s="1"/>
  <c r="J21" i="1" l="1"/>
  <c r="R21" i="1"/>
  <c r="S21" i="1" s="1"/>
  <c r="G21" i="1"/>
  <c r="H21" i="1" s="1"/>
  <c r="I22" i="1" s="1"/>
  <c r="O21" i="1"/>
  <c r="O22" i="1" l="1"/>
  <c r="G22" i="1"/>
  <c r="H22" i="1" s="1"/>
  <c r="I23" i="1" s="1"/>
  <c r="J22" i="1"/>
  <c r="R22" i="1"/>
  <c r="S22" i="1" s="1"/>
  <c r="J23" i="1" l="1"/>
  <c r="R23" i="1"/>
  <c r="S23" i="1" s="1"/>
  <c r="S24" i="1" s="1"/>
  <c r="T24" i="1" s="1"/>
  <c r="G23" i="1"/>
  <c r="H23" i="1" s="1"/>
  <c r="O23" i="1"/>
  <c r="O24" i="1" s="1"/>
  <c r="P24" i="1" s="1"/>
</calcChain>
</file>

<file path=xl/sharedStrings.xml><?xml version="1.0" encoding="utf-8"?>
<sst xmlns="http://schemas.openxmlformats.org/spreadsheetml/2006/main" count="22" uniqueCount="20">
  <si>
    <t>Today's Date:</t>
  </si>
  <si>
    <t>Pricing a Corporate Bond from a Zero Coupon Yield Curve</t>
  </si>
  <si>
    <t>Treasury</t>
  </si>
  <si>
    <t>Corporate</t>
  </si>
  <si>
    <t>Period</t>
  </si>
  <si>
    <t>Years till Mat.</t>
  </si>
  <si>
    <t>Nearest Date</t>
  </si>
  <si>
    <t>Cpn Rate (%)</t>
  </si>
  <si>
    <t>Cpn Pmt</t>
  </si>
  <si>
    <t>Price</t>
  </si>
  <si>
    <t>Disc Fact</t>
  </si>
  <si>
    <t>Sum DF</t>
  </si>
  <si>
    <t>Zero</t>
  </si>
  <si>
    <t>Zero BEY</t>
  </si>
  <si>
    <t>CF</t>
  </si>
  <si>
    <t>PV CF</t>
  </si>
  <si>
    <t>Disc Rate</t>
  </si>
  <si>
    <t>Coupon Rate</t>
  </si>
  <si>
    <t>Credit Spread</t>
  </si>
  <si>
    <t>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</si>
</sst>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0.000%"/>
    <numFmt numFmtId="168" formatCode="0.0000%"/>
    <numFmt numFmtId="169" formatCode="_(* #,##0.0000_);_(* \(#,##0.0000\);_(* &quot;-&quot;??_);_(@_)"/>
  </numFmts>
  <fonts count="7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6" fontId="4" fillId="0" borderId="0" xfId="1" applyNumberFormat="1" applyFont="1"/>
    <xf numFmtId="167" fontId="4" fillId="0" borderId="0" xfId="0" applyNumberFormat="1" applyFont="1"/>
    <xf numFmtId="168" fontId="3" fillId="0" borderId="0" xfId="0" applyNumberFormat="1" applyFont="1"/>
    <xf numFmtId="167" fontId="4" fillId="2" borderId="0" xfId="0" applyNumberFormat="1" applyFont="1" applyFill="1"/>
    <xf numFmtId="167" fontId="4" fillId="0" borderId="0" xfId="2" applyNumberFormat="1" applyFont="1"/>
    <xf numFmtId="10" fontId="4" fillId="2" borderId="0" xfId="2" applyNumberFormat="1" applyFont="1" applyFill="1"/>
    <xf numFmtId="0" fontId="4" fillId="0" borderId="0" xfId="0" applyFont="1" applyBorder="1"/>
    <xf numFmtId="168" fontId="4" fillId="0" borderId="0" xfId="2" applyNumberFormat="1" applyFont="1"/>
    <xf numFmtId="165" fontId="3" fillId="0" borderId="0" xfId="0" applyNumberFormat="1" applyFont="1"/>
    <xf numFmtId="0" fontId="5" fillId="0" borderId="0" xfId="3" applyFont="1"/>
    <xf numFmtId="22" fontId="4" fillId="0" borderId="0" xfId="0" applyNumberFormat="1" applyFont="1"/>
    <xf numFmtId="0" fontId="6" fillId="0" borderId="0" xfId="0" applyFont="1" applyFill="1"/>
    <xf numFmtId="14" fontId="6" fillId="0" borderId="0" xfId="2" applyNumberFormat="1" applyFont="1" applyFill="1" applyProtection="1"/>
    <xf numFmtId="10" fontId="3" fillId="0" borderId="0" xfId="2" applyNumberFormat="1" applyFont="1" applyAlignment="1">
      <alignment horizontal="center"/>
    </xf>
    <xf numFmtId="10" fontId="3" fillId="0" borderId="0" xfId="2" applyNumberFormat="1" applyFont="1" applyBorder="1" applyAlignment="1">
      <alignment horizontal="center"/>
    </xf>
    <xf numFmtId="166" fontId="4" fillId="3" borderId="0" xfId="1" applyNumberFormat="1" applyFont="1" applyFill="1"/>
    <xf numFmtId="169" fontId="4" fillId="3" borderId="0" xfId="0" applyNumberFormat="1" applyFont="1" applyFill="1"/>
    <xf numFmtId="167" fontId="4" fillId="3" borderId="0" xfId="2" applyNumberFormat="1" applyFont="1" applyFill="1"/>
    <xf numFmtId="0" fontId="3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zoomScale="90" zoomScaleNormal="90" workbookViewId="0">
      <selection activeCell="E29" sqref="E29"/>
    </sheetView>
  </sheetViews>
  <sheetFormatPr defaultRowHeight="15.75" x14ac:dyDescent="0.5"/>
  <cols>
    <col min="1" max="1" width="8.6640625" style="3"/>
    <col min="2" max="2" width="9.1640625" style="3" customWidth="1"/>
    <col min="3" max="3" width="9.5" style="3" customWidth="1"/>
    <col min="4" max="5" width="8.6640625" style="3"/>
    <col min="6" max="6" width="7.9140625" style="3" customWidth="1"/>
    <col min="7" max="7" width="7.75" style="3" customWidth="1"/>
    <col min="8" max="8" width="7.5" style="3" customWidth="1"/>
    <col min="9" max="9" width="7.1640625" style="3" customWidth="1"/>
    <col min="10" max="10" width="8.6640625" style="3"/>
    <col min="11" max="11" width="1.9140625" style="3" customWidth="1"/>
    <col min="12" max="12" width="8.6640625" style="3"/>
    <col min="13" max="13" width="2.58203125" style="3" customWidth="1"/>
    <col min="14" max="15" width="8.6640625" style="3"/>
    <col min="16" max="16" width="6.83203125" style="3" customWidth="1"/>
    <col min="17" max="17" width="2.5" style="3" customWidth="1"/>
    <col min="18" max="18" width="7.25" style="3" customWidth="1"/>
    <col min="19" max="19" width="8.6640625" style="3"/>
    <col min="20" max="20" width="7.33203125" style="3" customWidth="1"/>
    <col min="21" max="16384" width="8.6640625" style="3"/>
  </cols>
  <sheetData>
    <row r="1" spans="1:20" x14ac:dyDescent="0.5">
      <c r="A1" s="1" t="s">
        <v>0</v>
      </c>
      <c r="B1" s="2">
        <f ca="1">TODAY()</f>
        <v>44685</v>
      </c>
      <c r="C1" s="2"/>
      <c r="D1" s="1" t="s">
        <v>1</v>
      </c>
    </row>
    <row r="2" spans="1:20" x14ac:dyDescent="0.5">
      <c r="B2" s="2"/>
      <c r="C2" s="2"/>
      <c r="N2" s="26" t="s">
        <v>2</v>
      </c>
      <c r="O2" s="26"/>
      <c r="R2" s="26" t="s">
        <v>3</v>
      </c>
      <c r="S2" s="26"/>
    </row>
    <row r="3" spans="1:20" x14ac:dyDescent="0.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/>
      <c r="L3" s="4"/>
      <c r="M3" s="4"/>
      <c r="N3" s="4" t="s">
        <v>14</v>
      </c>
      <c r="O3" s="4" t="s">
        <v>15</v>
      </c>
      <c r="P3" s="4"/>
      <c r="Q3" s="4"/>
      <c r="R3" s="4" t="s">
        <v>16</v>
      </c>
      <c r="S3" s="4" t="s">
        <v>15</v>
      </c>
      <c r="T3" s="4"/>
    </row>
    <row r="4" spans="1:20" x14ac:dyDescent="0.5">
      <c r="A4" s="5">
        <v>1</v>
      </c>
      <c r="B4" s="6">
        <v>0.5</v>
      </c>
      <c r="C4" s="2">
        <f ca="1">DATE(YEAR(B1), MONTH(B1)+6, DAY(B1))</f>
        <v>44869</v>
      </c>
      <c r="D4" s="3">
        <v>0</v>
      </c>
      <c r="E4" s="7">
        <f>D4/2</f>
        <v>0</v>
      </c>
      <c r="G4" s="8">
        <f t="shared" ref="G4:G23" si="0">1/(1+I4)^A4</f>
        <v>0.99009900990099009</v>
      </c>
      <c r="H4" s="8">
        <f>G4</f>
        <v>0.99009900990099009</v>
      </c>
      <c r="I4" s="9">
        <f>J4/2</f>
        <v>0.01</v>
      </c>
      <c r="J4" s="25">
        <v>0.02</v>
      </c>
      <c r="L4" s="10" t="s">
        <v>17</v>
      </c>
      <c r="N4" s="3">
        <f>$L$5/2*100</f>
        <v>1.5</v>
      </c>
      <c r="O4" s="3">
        <f t="shared" ref="O4:O23" si="1">N4/(1+I4)^A4</f>
        <v>1.4851485148514851</v>
      </c>
      <c r="R4" s="9">
        <f t="shared" ref="R4:R23" si="2">I4+$L$11/2</f>
        <v>0.02</v>
      </c>
      <c r="S4" s="7">
        <f t="shared" ref="S4:S23" si="3">N4/(1+R4)^A4</f>
        <v>1.4705882352941175</v>
      </c>
    </row>
    <row r="5" spans="1:20" x14ac:dyDescent="0.5">
      <c r="A5" s="5">
        <v>2</v>
      </c>
      <c r="B5" s="6">
        <v>1</v>
      </c>
      <c r="C5" s="2">
        <f ca="1">DATE(YEAR(C4), MONTH(C4)+6, DAY(C4))</f>
        <v>45050</v>
      </c>
      <c r="D5" s="3">
        <v>0</v>
      </c>
      <c r="E5" s="7">
        <f t="shared" ref="E5:E23" si="4">D5/2</f>
        <v>0</v>
      </c>
      <c r="G5" s="8">
        <f t="shared" si="0"/>
        <v>0.98029604940692083</v>
      </c>
      <c r="H5" s="8">
        <f>G5+H4</f>
        <v>1.9703950593079109</v>
      </c>
      <c r="I5" s="9">
        <f>J5/2</f>
        <v>0.01</v>
      </c>
      <c r="J5" s="25">
        <v>0.02</v>
      </c>
      <c r="L5" s="11">
        <v>0.03</v>
      </c>
      <c r="N5" s="3">
        <f t="shared" ref="N5:N22" si="5">$L$5/2*100</f>
        <v>1.5</v>
      </c>
      <c r="O5" s="3">
        <f t="shared" si="1"/>
        <v>1.4704440741103812</v>
      </c>
      <c r="R5" s="9">
        <f t="shared" si="2"/>
        <v>0.02</v>
      </c>
      <c r="S5" s="7">
        <f t="shared" si="3"/>
        <v>1.441753171856978</v>
      </c>
    </row>
    <row r="6" spans="1:20" x14ac:dyDescent="0.5">
      <c r="A6" s="5">
        <v>3</v>
      </c>
      <c r="B6" s="6">
        <v>1.5</v>
      </c>
      <c r="C6" s="2">
        <f t="shared" ref="C6:C23" ca="1" si="6">DATE(YEAR(C5), MONTH(C5)+6, DAY(C5))</f>
        <v>45234</v>
      </c>
      <c r="D6" s="23">
        <v>2</v>
      </c>
      <c r="E6" s="7">
        <f t="shared" si="4"/>
        <v>1</v>
      </c>
      <c r="F6" s="24">
        <v>100</v>
      </c>
      <c r="G6" s="8">
        <f t="shared" si="0"/>
        <v>0.97059014792764453</v>
      </c>
      <c r="H6" s="8">
        <f>G6+H5</f>
        <v>2.9409852072355553</v>
      </c>
      <c r="I6" s="12">
        <f t="shared" ref="I6:I23" si="7">((100+E6)/(F6-E6*H5))^(1/A6)-1</f>
        <v>1.0000000000000009E-2</v>
      </c>
      <c r="J6" s="12">
        <f t="shared" ref="J6:J23" si="8">I6*2</f>
        <v>2.0000000000000018E-2</v>
      </c>
      <c r="N6" s="3">
        <f t="shared" si="5"/>
        <v>1.5</v>
      </c>
      <c r="O6" s="3">
        <f t="shared" si="1"/>
        <v>1.4558852218914669</v>
      </c>
      <c r="R6" s="9">
        <f t="shared" si="2"/>
        <v>2.0000000000000011E-2</v>
      </c>
      <c r="S6" s="7">
        <f t="shared" si="3"/>
        <v>1.4134835018205669</v>
      </c>
    </row>
    <row r="7" spans="1:20" x14ac:dyDescent="0.5">
      <c r="A7" s="5">
        <v>4</v>
      </c>
      <c r="B7" s="6">
        <v>2</v>
      </c>
      <c r="C7" s="2">
        <f t="shared" ca="1" si="6"/>
        <v>45416</v>
      </c>
      <c r="D7" s="23">
        <v>2</v>
      </c>
      <c r="E7" s="7">
        <f t="shared" si="4"/>
        <v>1</v>
      </c>
      <c r="F7" s="24">
        <v>100</v>
      </c>
      <c r="G7" s="8">
        <f t="shared" si="0"/>
        <v>0.96098034448281622</v>
      </c>
      <c r="H7" s="8">
        <f>G7+H6</f>
        <v>3.9019655517183716</v>
      </c>
      <c r="I7" s="12">
        <f t="shared" si="7"/>
        <v>1.0000000000000009E-2</v>
      </c>
      <c r="J7" s="12">
        <f t="shared" si="8"/>
        <v>2.0000000000000018E-2</v>
      </c>
      <c r="N7" s="3">
        <f t="shared" si="5"/>
        <v>1.5</v>
      </c>
      <c r="O7" s="3">
        <f t="shared" si="1"/>
        <v>1.4414705167242243</v>
      </c>
      <c r="R7" s="9">
        <f t="shared" si="2"/>
        <v>2.0000000000000011E-2</v>
      </c>
      <c r="S7" s="7">
        <f t="shared" si="3"/>
        <v>1.3857681390397714</v>
      </c>
    </row>
    <row r="8" spans="1:20" x14ac:dyDescent="0.5">
      <c r="A8" s="5">
        <v>5</v>
      </c>
      <c r="B8" s="6">
        <v>2.5</v>
      </c>
      <c r="C8" s="2">
        <f t="shared" ca="1" si="6"/>
        <v>45600</v>
      </c>
      <c r="D8" s="23">
        <v>2</v>
      </c>
      <c r="E8" s="7">
        <f t="shared" si="4"/>
        <v>1</v>
      </c>
      <c r="F8" s="24">
        <v>100</v>
      </c>
      <c r="G8" s="8">
        <f t="shared" si="0"/>
        <v>0.95146568760674888</v>
      </c>
      <c r="H8" s="8">
        <f>G8+H7</f>
        <v>4.8534312393251202</v>
      </c>
      <c r="I8" s="12">
        <f t="shared" si="7"/>
        <v>1.0000000000000009E-2</v>
      </c>
      <c r="J8" s="12">
        <f t="shared" si="8"/>
        <v>2.0000000000000018E-2</v>
      </c>
      <c r="N8" s="3">
        <f t="shared" si="5"/>
        <v>1.5</v>
      </c>
      <c r="O8" s="3">
        <f t="shared" si="1"/>
        <v>1.4271985314101232</v>
      </c>
      <c r="R8" s="9">
        <f t="shared" si="2"/>
        <v>2.0000000000000011E-2</v>
      </c>
      <c r="S8" s="7">
        <f t="shared" si="3"/>
        <v>1.3585962147448738</v>
      </c>
    </row>
    <row r="9" spans="1:20" x14ac:dyDescent="0.5">
      <c r="A9" s="5">
        <v>6</v>
      </c>
      <c r="B9" s="6">
        <v>3</v>
      </c>
      <c r="C9" s="2">
        <f t="shared" ca="1" si="6"/>
        <v>45781</v>
      </c>
      <c r="D9" s="23">
        <v>2</v>
      </c>
      <c r="E9" s="7">
        <f t="shared" si="4"/>
        <v>1</v>
      </c>
      <c r="F9" s="24">
        <v>100</v>
      </c>
      <c r="G9" s="8">
        <f t="shared" si="0"/>
        <v>0.94204523525420658</v>
      </c>
      <c r="H9" s="8">
        <f t="shared" ref="H9:H23" si="9">G9+H8</f>
        <v>5.7954764745793268</v>
      </c>
      <c r="I9" s="12">
        <f t="shared" si="7"/>
        <v>1.0000000000000009E-2</v>
      </c>
      <c r="J9" s="12">
        <f t="shared" si="8"/>
        <v>2.0000000000000018E-2</v>
      </c>
      <c r="N9" s="3">
        <f t="shared" si="5"/>
        <v>1.5</v>
      </c>
      <c r="O9" s="3">
        <f t="shared" si="1"/>
        <v>1.4130678528813099</v>
      </c>
      <c r="R9" s="9">
        <f t="shared" si="2"/>
        <v>2.0000000000000011E-2</v>
      </c>
      <c r="S9" s="7">
        <f t="shared" si="3"/>
        <v>1.331957073279288</v>
      </c>
    </row>
    <row r="10" spans="1:20" x14ac:dyDescent="0.5">
      <c r="A10" s="5">
        <v>7</v>
      </c>
      <c r="B10" s="6">
        <v>3.5</v>
      </c>
      <c r="C10" s="2">
        <f t="shared" ca="1" si="6"/>
        <v>45965</v>
      </c>
      <c r="D10" s="23">
        <v>2</v>
      </c>
      <c r="E10" s="7">
        <f t="shared" si="4"/>
        <v>1</v>
      </c>
      <c r="F10" s="24">
        <v>100</v>
      </c>
      <c r="G10" s="8">
        <f t="shared" si="0"/>
        <v>0.93271805470713554</v>
      </c>
      <c r="H10" s="8">
        <f t="shared" si="9"/>
        <v>6.728194529286462</v>
      </c>
      <c r="I10" s="12">
        <f t="shared" si="7"/>
        <v>1.0000000000000009E-2</v>
      </c>
      <c r="J10" s="12">
        <f t="shared" si="8"/>
        <v>2.0000000000000018E-2</v>
      </c>
      <c r="L10" s="1" t="s">
        <v>18</v>
      </c>
      <c r="N10" s="3">
        <f t="shared" si="5"/>
        <v>1.5</v>
      </c>
      <c r="O10" s="3">
        <f t="shared" si="1"/>
        <v>1.3990770820607032</v>
      </c>
      <c r="R10" s="9">
        <f t="shared" si="2"/>
        <v>2.0000000000000011E-2</v>
      </c>
      <c r="S10" s="7">
        <f t="shared" si="3"/>
        <v>1.3058402679208709</v>
      </c>
    </row>
    <row r="11" spans="1:20" x14ac:dyDescent="0.5">
      <c r="A11" s="5">
        <v>8</v>
      </c>
      <c r="B11" s="6">
        <v>4</v>
      </c>
      <c r="C11" s="2">
        <f t="shared" ca="1" si="6"/>
        <v>46146</v>
      </c>
      <c r="D11" s="23">
        <v>2</v>
      </c>
      <c r="E11" s="7">
        <f t="shared" si="4"/>
        <v>1</v>
      </c>
      <c r="F11" s="24">
        <v>100</v>
      </c>
      <c r="G11" s="8">
        <f t="shared" si="0"/>
        <v>0.92348322248231218</v>
      </c>
      <c r="H11" s="8">
        <f t="shared" si="9"/>
        <v>7.6516777517687746</v>
      </c>
      <c r="I11" s="12">
        <f t="shared" si="7"/>
        <v>1.0000000000000009E-2</v>
      </c>
      <c r="J11" s="12">
        <f t="shared" si="8"/>
        <v>2.0000000000000018E-2</v>
      </c>
      <c r="L11" s="13">
        <v>0.02</v>
      </c>
      <c r="N11" s="3">
        <f t="shared" si="5"/>
        <v>1.5</v>
      </c>
      <c r="O11" s="3">
        <f t="shared" si="1"/>
        <v>1.3852248337234683</v>
      </c>
      <c r="R11" s="9">
        <f t="shared" si="2"/>
        <v>2.0000000000000011E-2</v>
      </c>
      <c r="S11" s="7">
        <f t="shared" si="3"/>
        <v>1.2802355567851673</v>
      </c>
    </row>
    <row r="12" spans="1:20" x14ac:dyDescent="0.5">
      <c r="A12" s="5">
        <v>9</v>
      </c>
      <c r="B12" s="6">
        <v>4.5</v>
      </c>
      <c r="C12" s="2">
        <f t="shared" ca="1" si="6"/>
        <v>46330</v>
      </c>
      <c r="D12" s="23">
        <v>2</v>
      </c>
      <c r="E12" s="7">
        <f t="shared" si="4"/>
        <v>1</v>
      </c>
      <c r="F12" s="24">
        <v>100</v>
      </c>
      <c r="G12" s="8">
        <f t="shared" si="0"/>
        <v>0.91433982423991289</v>
      </c>
      <c r="H12" s="8">
        <f t="shared" si="9"/>
        <v>8.5660175760086883</v>
      </c>
      <c r="I12" s="12">
        <f t="shared" si="7"/>
        <v>1.0000000000000009E-2</v>
      </c>
      <c r="J12" s="12">
        <f t="shared" si="8"/>
        <v>2.0000000000000018E-2</v>
      </c>
      <c r="N12" s="3">
        <f t="shared" si="5"/>
        <v>1.5</v>
      </c>
      <c r="O12" s="3">
        <f t="shared" si="1"/>
        <v>1.3715097363598694</v>
      </c>
      <c r="R12" s="9">
        <f t="shared" si="2"/>
        <v>2.0000000000000011E-2</v>
      </c>
      <c r="S12" s="7">
        <f t="shared" si="3"/>
        <v>1.2551328988089876</v>
      </c>
    </row>
    <row r="13" spans="1:20" x14ac:dyDescent="0.5">
      <c r="A13" s="5">
        <v>10</v>
      </c>
      <c r="B13" s="6">
        <v>5</v>
      </c>
      <c r="C13" s="2">
        <f t="shared" ca="1" si="6"/>
        <v>46511</v>
      </c>
      <c r="D13" s="23">
        <v>2</v>
      </c>
      <c r="E13" s="7">
        <f t="shared" si="4"/>
        <v>1</v>
      </c>
      <c r="F13" s="24">
        <v>100</v>
      </c>
      <c r="G13" s="8">
        <f t="shared" si="0"/>
        <v>0.90528695469298315</v>
      </c>
      <c r="H13" s="8">
        <f t="shared" si="9"/>
        <v>9.471304530701671</v>
      </c>
      <c r="I13" s="12">
        <f t="shared" si="7"/>
        <v>1.0000000000000009E-2</v>
      </c>
      <c r="J13" s="12">
        <f t="shared" si="8"/>
        <v>2.0000000000000018E-2</v>
      </c>
      <c r="N13" s="3">
        <f t="shared" si="5"/>
        <v>1.5</v>
      </c>
      <c r="O13" s="3">
        <f t="shared" si="1"/>
        <v>1.3579304320394747</v>
      </c>
      <c r="R13" s="9">
        <f t="shared" si="2"/>
        <v>2.0000000000000011E-2</v>
      </c>
      <c r="S13" s="7">
        <f t="shared" si="3"/>
        <v>1.230522449812733</v>
      </c>
    </row>
    <row r="14" spans="1:20" x14ac:dyDescent="0.5">
      <c r="A14" s="5">
        <v>11</v>
      </c>
      <c r="B14" s="6">
        <v>5.5</v>
      </c>
      <c r="C14" s="2">
        <f t="shared" ca="1" si="6"/>
        <v>46695</v>
      </c>
      <c r="D14" s="23">
        <v>2</v>
      </c>
      <c r="E14" s="7">
        <f t="shared" si="4"/>
        <v>1</v>
      </c>
      <c r="F14" s="24">
        <v>100</v>
      </c>
      <c r="G14" s="8">
        <f t="shared" si="0"/>
        <v>0.89632371751780526</v>
      </c>
      <c r="H14" s="8">
        <f t="shared" si="9"/>
        <v>10.367628248219477</v>
      </c>
      <c r="I14" s="12">
        <f t="shared" si="7"/>
        <v>1.0000000000000009E-2</v>
      </c>
      <c r="J14" s="12">
        <f t="shared" si="8"/>
        <v>2.0000000000000018E-2</v>
      </c>
      <c r="N14" s="3">
        <f t="shared" si="5"/>
        <v>1.5</v>
      </c>
      <c r="O14" s="3">
        <f t="shared" si="1"/>
        <v>1.3444855762767078</v>
      </c>
      <c r="Q14" s="14"/>
      <c r="R14" s="9">
        <f t="shared" si="2"/>
        <v>2.0000000000000011E-2</v>
      </c>
      <c r="S14" s="7">
        <f t="shared" si="3"/>
        <v>1.2063945586399345</v>
      </c>
    </row>
    <row r="15" spans="1:20" x14ac:dyDescent="0.5">
      <c r="A15" s="5">
        <v>12</v>
      </c>
      <c r="B15" s="6">
        <v>6</v>
      </c>
      <c r="C15" s="2">
        <f t="shared" ca="1" si="6"/>
        <v>46877</v>
      </c>
      <c r="D15" s="23">
        <v>2</v>
      </c>
      <c r="E15" s="7">
        <f t="shared" si="4"/>
        <v>1</v>
      </c>
      <c r="F15" s="24">
        <v>100</v>
      </c>
      <c r="G15" s="8">
        <f t="shared" si="0"/>
        <v>0.88744922526515368</v>
      </c>
      <c r="H15" s="8">
        <f t="shared" si="9"/>
        <v>11.255077473484631</v>
      </c>
      <c r="I15" s="12">
        <f t="shared" si="7"/>
        <v>1.0000000000000009E-2</v>
      </c>
      <c r="J15" s="12">
        <f t="shared" si="8"/>
        <v>2.0000000000000018E-2</v>
      </c>
      <c r="N15" s="3">
        <f t="shared" si="5"/>
        <v>1.5</v>
      </c>
      <c r="O15" s="3">
        <f t="shared" si="1"/>
        <v>1.3311738378977305</v>
      </c>
      <c r="R15" s="9">
        <f t="shared" si="2"/>
        <v>2.0000000000000011E-2</v>
      </c>
      <c r="S15" s="7">
        <f t="shared" si="3"/>
        <v>1.1827397633724845</v>
      </c>
    </row>
    <row r="16" spans="1:20" x14ac:dyDescent="0.5">
      <c r="A16" s="5">
        <v>13</v>
      </c>
      <c r="B16" s="6">
        <v>6.5</v>
      </c>
      <c r="C16" s="2">
        <f t="shared" ca="1" si="6"/>
        <v>47061</v>
      </c>
      <c r="D16" s="23">
        <v>2</v>
      </c>
      <c r="E16" s="7">
        <f t="shared" si="4"/>
        <v>1</v>
      </c>
      <c r="F16" s="24">
        <v>100</v>
      </c>
      <c r="G16" s="8">
        <f t="shared" si="0"/>
        <v>0.87866259927242929</v>
      </c>
      <c r="H16" s="8">
        <f t="shared" si="9"/>
        <v>12.13374007275706</v>
      </c>
      <c r="I16" s="12">
        <f t="shared" si="7"/>
        <v>1.0000000000000009E-2</v>
      </c>
      <c r="J16" s="12">
        <f t="shared" si="8"/>
        <v>2.0000000000000018E-2</v>
      </c>
      <c r="N16" s="3">
        <f t="shared" si="5"/>
        <v>1.5</v>
      </c>
      <c r="O16" s="3">
        <f t="shared" si="1"/>
        <v>1.3179938989086439</v>
      </c>
      <c r="R16" s="9">
        <f t="shared" si="2"/>
        <v>2.0000000000000011E-2</v>
      </c>
      <c r="S16" s="7">
        <f t="shared" si="3"/>
        <v>1.159548787620083</v>
      </c>
    </row>
    <row r="17" spans="1:20" x14ac:dyDescent="0.5">
      <c r="A17" s="5">
        <v>14</v>
      </c>
      <c r="B17" s="6">
        <v>7</v>
      </c>
      <c r="C17" s="2">
        <f t="shared" ca="1" si="6"/>
        <v>47242</v>
      </c>
      <c r="D17" s="23">
        <v>2</v>
      </c>
      <c r="E17" s="7">
        <f t="shared" si="4"/>
        <v>1</v>
      </c>
      <c r="F17" s="24">
        <v>100</v>
      </c>
      <c r="G17" s="8">
        <f t="shared" si="0"/>
        <v>0.86996296957666264</v>
      </c>
      <c r="H17" s="8">
        <f t="shared" si="9"/>
        <v>13.003703042333722</v>
      </c>
      <c r="I17" s="12">
        <f t="shared" si="7"/>
        <v>1.0000000000000009E-2</v>
      </c>
      <c r="J17" s="12">
        <f t="shared" si="8"/>
        <v>2.0000000000000018E-2</v>
      </c>
      <c r="N17" s="3">
        <f t="shared" si="5"/>
        <v>1.5</v>
      </c>
      <c r="O17" s="3">
        <f t="shared" si="1"/>
        <v>1.304944454364994</v>
      </c>
      <c r="Q17" s="15"/>
      <c r="R17" s="9">
        <f t="shared" si="2"/>
        <v>2.0000000000000011E-2</v>
      </c>
      <c r="S17" s="7">
        <f t="shared" si="3"/>
        <v>1.1368125368824342</v>
      </c>
    </row>
    <row r="18" spans="1:20" x14ac:dyDescent="0.5">
      <c r="A18" s="5">
        <v>15</v>
      </c>
      <c r="B18" s="6">
        <v>7.5</v>
      </c>
      <c r="C18" s="2">
        <f t="shared" ca="1" si="6"/>
        <v>47426</v>
      </c>
      <c r="D18" s="23">
        <v>2</v>
      </c>
      <c r="E18" s="7">
        <f t="shared" si="4"/>
        <v>1</v>
      </c>
      <c r="F18" s="24">
        <v>100</v>
      </c>
      <c r="G18" s="8">
        <f t="shared" si="0"/>
        <v>0.86134947482837909</v>
      </c>
      <c r="H18" s="8">
        <f t="shared" si="9"/>
        <v>13.865052517162102</v>
      </c>
      <c r="I18" s="12">
        <f t="shared" si="7"/>
        <v>1.0000000000000009E-2</v>
      </c>
      <c r="J18" s="12">
        <f t="shared" si="8"/>
        <v>2.0000000000000018E-2</v>
      </c>
      <c r="N18" s="3">
        <f t="shared" si="5"/>
        <v>1.5</v>
      </c>
      <c r="O18" s="3">
        <f t="shared" si="1"/>
        <v>1.2920242122425685</v>
      </c>
      <c r="R18" s="9">
        <f t="shared" si="2"/>
        <v>2.0000000000000011E-2</v>
      </c>
      <c r="S18" s="7">
        <f t="shared" si="3"/>
        <v>1.114522094982779</v>
      </c>
    </row>
    <row r="19" spans="1:20" x14ac:dyDescent="0.5">
      <c r="A19" s="5">
        <v>16</v>
      </c>
      <c r="B19" s="6">
        <v>8</v>
      </c>
      <c r="C19" s="2">
        <f t="shared" ca="1" si="6"/>
        <v>47607</v>
      </c>
      <c r="D19" s="23">
        <v>2</v>
      </c>
      <c r="E19" s="7">
        <f t="shared" si="4"/>
        <v>1</v>
      </c>
      <c r="F19" s="24">
        <v>100</v>
      </c>
      <c r="G19" s="8">
        <f t="shared" si="0"/>
        <v>0.8528212622063156</v>
      </c>
      <c r="H19" s="8">
        <f t="shared" si="9"/>
        <v>14.717873779368418</v>
      </c>
      <c r="I19" s="12">
        <f t="shared" si="7"/>
        <v>1.0000000000000009E-2</v>
      </c>
      <c r="J19" s="12">
        <f t="shared" si="8"/>
        <v>2.0000000000000018E-2</v>
      </c>
      <c r="N19" s="3">
        <f t="shared" si="5"/>
        <v>1.5</v>
      </c>
      <c r="O19" s="3">
        <f t="shared" si="1"/>
        <v>1.2792318933094735</v>
      </c>
      <c r="R19" s="9">
        <f t="shared" si="2"/>
        <v>2.0000000000000011E-2</v>
      </c>
      <c r="S19" s="7">
        <f t="shared" si="3"/>
        <v>1.0926687205713517</v>
      </c>
    </row>
    <row r="20" spans="1:20" x14ac:dyDescent="0.5">
      <c r="A20" s="5">
        <v>17</v>
      </c>
      <c r="B20" s="6">
        <v>8.5</v>
      </c>
      <c r="C20" s="2">
        <f t="shared" ca="1" si="6"/>
        <v>47791</v>
      </c>
      <c r="D20" s="23">
        <v>2</v>
      </c>
      <c r="E20" s="7">
        <f t="shared" si="4"/>
        <v>1</v>
      </c>
      <c r="F20" s="24">
        <v>100</v>
      </c>
      <c r="G20" s="8">
        <f t="shared" si="0"/>
        <v>0.84437748733298568</v>
      </c>
      <c r="H20" s="8">
        <f t="shared" si="9"/>
        <v>15.562251266701404</v>
      </c>
      <c r="I20" s="12">
        <f t="shared" si="7"/>
        <v>1.0000000000000009E-2</v>
      </c>
      <c r="J20" s="12">
        <f t="shared" si="8"/>
        <v>2.0000000000000018E-2</v>
      </c>
      <c r="N20" s="3">
        <f t="shared" si="5"/>
        <v>1.5</v>
      </c>
      <c r="O20" s="3">
        <f t="shared" si="1"/>
        <v>1.2665662309994785</v>
      </c>
      <c r="R20" s="9">
        <f t="shared" si="2"/>
        <v>2.0000000000000011E-2</v>
      </c>
      <c r="S20" s="7">
        <f t="shared" si="3"/>
        <v>1.0712438436974034</v>
      </c>
    </row>
    <row r="21" spans="1:20" x14ac:dyDescent="0.5">
      <c r="A21" s="5">
        <v>18</v>
      </c>
      <c r="B21" s="6">
        <v>9</v>
      </c>
      <c r="C21" s="2">
        <f t="shared" ca="1" si="6"/>
        <v>47972</v>
      </c>
      <c r="D21" s="23">
        <v>2</v>
      </c>
      <c r="E21" s="7">
        <f t="shared" si="4"/>
        <v>1</v>
      </c>
      <c r="F21" s="24">
        <v>100</v>
      </c>
      <c r="G21" s="8">
        <f t="shared" si="0"/>
        <v>0.83601731419107495</v>
      </c>
      <c r="H21" s="8">
        <f t="shared" si="9"/>
        <v>16.398268580892477</v>
      </c>
      <c r="I21" s="12">
        <f t="shared" si="7"/>
        <v>1.0000000000000009E-2</v>
      </c>
      <c r="J21" s="12">
        <f t="shared" si="8"/>
        <v>2.0000000000000018E-2</v>
      </c>
      <c r="N21" s="3">
        <f t="shared" si="5"/>
        <v>1.5</v>
      </c>
      <c r="O21" s="3">
        <f t="shared" si="1"/>
        <v>1.2540259712866124</v>
      </c>
      <c r="R21" s="9">
        <f t="shared" si="2"/>
        <v>2.0000000000000011E-2</v>
      </c>
      <c r="S21" s="7">
        <f t="shared" si="3"/>
        <v>1.050239062448435</v>
      </c>
    </row>
    <row r="22" spans="1:20" x14ac:dyDescent="0.5">
      <c r="A22" s="5">
        <v>19</v>
      </c>
      <c r="B22" s="6">
        <v>9.5</v>
      </c>
      <c r="C22" s="2">
        <f t="shared" ca="1" si="6"/>
        <v>48156</v>
      </c>
      <c r="D22" s="23">
        <v>2</v>
      </c>
      <c r="E22" s="7">
        <f t="shared" si="4"/>
        <v>1</v>
      </c>
      <c r="F22" s="24">
        <v>100</v>
      </c>
      <c r="G22" s="8">
        <f t="shared" si="0"/>
        <v>0.82773991504066846</v>
      </c>
      <c r="H22" s="8">
        <f t="shared" si="9"/>
        <v>17.226008495933147</v>
      </c>
      <c r="I22" s="12">
        <f t="shared" si="7"/>
        <v>1.0000000000000009E-2</v>
      </c>
      <c r="J22" s="12">
        <f t="shared" si="8"/>
        <v>2.0000000000000018E-2</v>
      </c>
      <c r="N22" s="3">
        <f t="shared" si="5"/>
        <v>1.5</v>
      </c>
      <c r="O22" s="3">
        <f t="shared" si="1"/>
        <v>1.2416098725610027</v>
      </c>
      <c r="R22" s="9">
        <f t="shared" si="2"/>
        <v>2.0000000000000011E-2</v>
      </c>
      <c r="S22" s="7">
        <f t="shared" si="3"/>
        <v>1.0296461396553285</v>
      </c>
    </row>
    <row r="23" spans="1:20" x14ac:dyDescent="0.5">
      <c r="A23" s="5">
        <v>20</v>
      </c>
      <c r="B23" s="6">
        <v>10</v>
      </c>
      <c r="C23" s="2">
        <f t="shared" ca="1" si="6"/>
        <v>48338</v>
      </c>
      <c r="D23" s="23">
        <v>2</v>
      </c>
      <c r="E23" s="7">
        <f t="shared" si="4"/>
        <v>1</v>
      </c>
      <c r="F23" s="24">
        <v>100</v>
      </c>
      <c r="G23" s="8">
        <f t="shared" si="0"/>
        <v>0.81954447033729538</v>
      </c>
      <c r="H23" s="8">
        <f t="shared" si="9"/>
        <v>18.045552966270442</v>
      </c>
      <c r="I23" s="12">
        <f t="shared" si="7"/>
        <v>1.0000000000000009E-2</v>
      </c>
      <c r="J23" s="12">
        <f t="shared" si="8"/>
        <v>2.0000000000000018E-2</v>
      </c>
      <c r="N23" s="3">
        <f>100+L5/2*100</f>
        <v>101.5</v>
      </c>
      <c r="O23" s="3">
        <f t="shared" si="1"/>
        <v>83.183763739235488</v>
      </c>
      <c r="P23" s="4" t="s">
        <v>19</v>
      </c>
      <c r="R23" s="9">
        <f t="shared" si="2"/>
        <v>2.0000000000000011E-2</v>
      </c>
      <c r="S23" s="7">
        <f t="shared" si="3"/>
        <v>68.306590310467854</v>
      </c>
      <c r="T23" s="4" t="s">
        <v>19</v>
      </c>
    </row>
    <row r="24" spans="1:20" x14ac:dyDescent="0.5">
      <c r="O24" s="1">
        <f>SUM(O4:O23)</f>
        <v>109.0227764831352</v>
      </c>
      <c r="P24" s="21">
        <f ca="1">YIELD(B1,C23,L5,O24,100,2)</f>
        <v>2.0000000000000125E-2</v>
      </c>
      <c r="S24" s="16">
        <f>SUM(S4:S23)</f>
        <v>91.824283327701437</v>
      </c>
      <c r="T24" s="22">
        <f ca="1">YIELD(B1,C23,L5,S24,100,2)</f>
        <v>3.9999999999981564E-2</v>
      </c>
    </row>
    <row r="28" spans="1:20" x14ac:dyDescent="0.5">
      <c r="A28" s="17"/>
      <c r="F28" s="18"/>
    </row>
    <row r="32" spans="1:20" x14ac:dyDescent="0.5">
      <c r="A32" s="17"/>
    </row>
    <row r="39" spans="1:4" x14ac:dyDescent="0.5">
      <c r="A39" s="19"/>
    </row>
    <row r="40" spans="1:4" x14ac:dyDescent="0.5">
      <c r="A40" s="20">
        <v>43867</v>
      </c>
      <c r="D40" s="2"/>
    </row>
  </sheetData>
  <mergeCells count="2">
    <mergeCell ref="N2:O2"/>
    <mergeCell ref="R2:S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2020-08-10T18:56:50Z</dcterms:created>
  <dcterms:modified xsi:type="dcterms:W3CDTF">2022-05-04T20:34:55Z</dcterms:modified>
</cp:coreProperties>
</file>