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" i="1" l="1"/>
  <c r="M3" i="1" s="1"/>
  <c r="N3" i="1" s="1"/>
  <c r="L4" i="1"/>
  <c r="M4" i="1" s="1"/>
  <c r="N4" i="1" s="1"/>
  <c r="L5" i="1"/>
  <c r="M5" i="1" s="1"/>
  <c r="N5" i="1" s="1"/>
  <c r="L2" i="1"/>
  <c r="M2" i="1" s="1"/>
  <c r="B19" i="1"/>
  <c r="B7" i="1"/>
  <c r="B8" i="1" s="1"/>
  <c r="B10" i="1" s="1"/>
  <c r="E8" i="1" s="1"/>
  <c r="B20" i="1"/>
  <c r="B22" i="1"/>
  <c r="E20" i="1" s="1"/>
  <c r="B18" i="1"/>
  <c r="E17" i="1"/>
  <c r="E18" i="1" s="1"/>
  <c r="E19" i="1" s="1"/>
  <c r="E16" i="1"/>
  <c r="E15" i="1"/>
  <c r="E14" i="1"/>
  <c r="E5" i="1"/>
  <c r="E6" i="1" s="1"/>
  <c r="E7" i="1" s="1"/>
  <c r="E4" i="1"/>
  <c r="E3" i="1"/>
  <c r="E2" i="1"/>
  <c r="B6" i="1"/>
  <c r="B21" i="1"/>
  <c r="E9" i="1" l="1"/>
  <c r="B9" i="1"/>
  <c r="E21" i="1"/>
  <c r="N2" i="1"/>
  <c r="N7" i="1" s="1"/>
  <c r="N8" i="1" s="1"/>
  <c r="N9" i="1" s="1"/>
  <c r="N11" i="1" s="1"/>
  <c r="M7" i="1"/>
</calcChain>
</file>

<file path=xl/sharedStrings.xml><?xml version="1.0" encoding="utf-8"?>
<sst xmlns="http://schemas.openxmlformats.org/spreadsheetml/2006/main" count="48" uniqueCount="24">
  <si>
    <t>Face Value</t>
  </si>
  <si>
    <t>Coup Rate</t>
  </si>
  <si>
    <t>Maturity (yrs)</t>
  </si>
  <si>
    <t>BEY</t>
  </si>
  <si>
    <t>Price</t>
  </si>
  <si>
    <t>% Price Change</t>
  </si>
  <si>
    <t>Duration</t>
  </si>
  <si>
    <t>Settlement</t>
  </si>
  <si>
    <t xml:space="preserve">Maturity   </t>
  </si>
  <si>
    <t>Mod Duration</t>
  </si>
  <si>
    <t>With Change</t>
  </si>
  <si>
    <t>Change</t>
  </si>
  <si>
    <t>Predicted Change</t>
  </si>
  <si>
    <t>Bond #2</t>
  </si>
  <si>
    <t>Bond #1</t>
  </si>
  <si>
    <t>Difference</t>
  </si>
  <si>
    <t>Period</t>
  </si>
  <si>
    <t>CF</t>
  </si>
  <si>
    <t>Disc. Fact.</t>
  </si>
  <si>
    <t>PV of CF</t>
  </si>
  <si>
    <t>PV*t*t+1</t>
  </si>
  <si>
    <t>Sum</t>
  </si>
  <si>
    <t>Convexity Measure</t>
  </si>
  <si>
    <t>Predicted Change with Convexity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</si>
</sst>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6" formatCode="0.0%"/>
    <numFmt numFmtId="170" formatCode="0.000000%"/>
    <numFmt numFmtId="171" formatCode="0.00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6" fontId="0" fillId="0" borderId="0" xfId="0" applyNumberFormat="1"/>
    <xf numFmtId="8" fontId="0" fillId="0" borderId="0" xfId="0" applyNumberFormat="1"/>
    <xf numFmtId="14" fontId="0" fillId="0" borderId="0" xfId="0" applyNumberFormat="1"/>
    <xf numFmtId="10" fontId="0" fillId="0" borderId="0" xfId="0" applyNumberFormat="1"/>
    <xf numFmtId="166" fontId="0" fillId="0" borderId="0" xfId="0" applyNumberFormat="1"/>
    <xf numFmtId="171" fontId="1" fillId="0" borderId="0" xfId="1" applyNumberFormat="1" applyFont="1"/>
    <xf numFmtId="171" fontId="1" fillId="0" borderId="0" xfId="1" applyNumberFormat="1" applyFont="1"/>
    <xf numFmtId="171" fontId="0" fillId="0" borderId="0" xfId="0" applyNumberFormat="1"/>
    <xf numFmtId="0" fontId="2" fillId="0" borderId="0" xfId="0" applyFont="1"/>
    <xf numFmtId="170" fontId="1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160" zoomScaleNormal="160" workbookViewId="0"/>
  </sheetViews>
  <sheetFormatPr defaultRowHeight="15" x14ac:dyDescent="0.25"/>
  <cols>
    <col min="1" max="1" width="13.140625" bestFit="1" customWidth="1"/>
    <col min="2" max="2" width="9.7109375" bestFit="1" customWidth="1"/>
    <col min="3" max="3" width="4.28515625" customWidth="1"/>
    <col min="4" max="4" width="18" customWidth="1"/>
    <col min="5" max="5" width="12.28515625" customWidth="1"/>
    <col min="6" max="6" width="4.5703125" customWidth="1"/>
    <col min="14" max="14" width="11.28515625" bestFit="1" customWidth="1"/>
  </cols>
  <sheetData>
    <row r="1" spans="1:14" x14ac:dyDescent="0.25">
      <c r="B1" s="9" t="s">
        <v>14</v>
      </c>
      <c r="E1" t="s">
        <v>10</v>
      </c>
      <c r="G1" t="s">
        <v>11</v>
      </c>
      <c r="H1" s="4">
        <v>0.01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25">
      <c r="A2" t="s">
        <v>0</v>
      </c>
      <c r="B2" s="1">
        <v>100</v>
      </c>
      <c r="D2" t="s">
        <v>0</v>
      </c>
      <c r="E2" s="1">
        <f>B2</f>
        <v>100</v>
      </c>
      <c r="J2">
        <v>1</v>
      </c>
      <c r="K2">
        <v>4</v>
      </c>
      <c r="L2">
        <f>1/(1+$B$5/2)^J2</f>
        <v>0.95238095238095233</v>
      </c>
      <c r="M2">
        <f>K2*L2</f>
        <v>3.8095238095238093</v>
      </c>
      <c r="N2">
        <f>M2*J2*J3</f>
        <v>7.6190476190476186</v>
      </c>
    </row>
    <row r="3" spans="1:14" x14ac:dyDescent="0.25">
      <c r="A3" t="s">
        <v>1</v>
      </c>
      <c r="B3" s="5">
        <v>0.08</v>
      </c>
      <c r="D3" t="s">
        <v>1</v>
      </c>
      <c r="E3" s="5">
        <f>B3</f>
        <v>0.08</v>
      </c>
      <c r="J3">
        <v>2</v>
      </c>
      <c r="K3">
        <v>4</v>
      </c>
      <c r="L3">
        <f>1/(1+$B$5/2)^J3</f>
        <v>0.90702947845804982</v>
      </c>
      <c r="M3">
        <f>K3*L3</f>
        <v>3.6281179138321993</v>
      </c>
      <c r="N3">
        <f>M3*J3*J4</f>
        <v>21.768707482993197</v>
      </c>
    </row>
    <row r="4" spans="1:14" x14ac:dyDescent="0.25">
      <c r="A4" t="s">
        <v>2</v>
      </c>
      <c r="B4">
        <v>2</v>
      </c>
      <c r="D4" t="s">
        <v>2</v>
      </c>
      <c r="E4">
        <f>B4</f>
        <v>2</v>
      </c>
      <c r="J4">
        <v>3</v>
      </c>
      <c r="K4">
        <v>4</v>
      </c>
      <c r="L4">
        <f>1/(1+$B$5/2)^J4</f>
        <v>0.86383759853147601</v>
      </c>
      <c r="M4">
        <f>K4*L4</f>
        <v>3.4553503941259041</v>
      </c>
      <c r="N4">
        <f>M4*J4*J5</f>
        <v>41.464204729510847</v>
      </c>
    </row>
    <row r="5" spans="1:14" x14ac:dyDescent="0.25">
      <c r="A5" t="s">
        <v>3</v>
      </c>
      <c r="B5" s="4">
        <v>0.1</v>
      </c>
      <c r="D5" t="s">
        <v>3</v>
      </c>
      <c r="E5" s="4">
        <f>B5+H1</f>
        <v>0.11</v>
      </c>
      <c r="J5">
        <v>4</v>
      </c>
      <c r="K5">
        <v>104</v>
      </c>
      <c r="L5">
        <f>1/(1+$B$5/2)^J5</f>
        <v>0.82270247479188197</v>
      </c>
      <c r="M5">
        <f>K5*L5</f>
        <v>85.561057378355727</v>
      </c>
      <c r="N5">
        <f>M5*J5*J6</f>
        <v>1711.2211475671145</v>
      </c>
    </row>
    <row r="6" spans="1:14" x14ac:dyDescent="0.25">
      <c r="A6" t="s">
        <v>4</v>
      </c>
      <c r="B6" s="2">
        <f>-PV(B5/2,B4*2,(B3/2)*B2,B2)</f>
        <v>96.454049495837637</v>
      </c>
      <c r="D6" t="s">
        <v>4</v>
      </c>
      <c r="E6" s="2">
        <f>-PV(E5/2,E4*2,(E3/2)*E2,E2)</f>
        <v>94.74227481733277</v>
      </c>
      <c r="J6">
        <v>5</v>
      </c>
    </row>
    <row r="7" spans="1:14" x14ac:dyDescent="0.25">
      <c r="A7" t="s">
        <v>7</v>
      </c>
      <c r="B7" s="3">
        <f ca="1">NOW()</f>
        <v>42471.594237037039</v>
      </c>
      <c r="D7" t="s">
        <v>5</v>
      </c>
      <c r="E7" s="6">
        <f>(E6-B6)/B6</f>
        <v>-1.7747048334955978E-2</v>
      </c>
      <c r="J7" t="s">
        <v>21</v>
      </c>
      <c r="M7">
        <f>SUM(M2:M5)</f>
        <v>96.454049495837637</v>
      </c>
      <c r="N7">
        <f>SUM(N2:N5)</f>
        <v>1782.0731073986663</v>
      </c>
    </row>
    <row r="8" spans="1:14" x14ac:dyDescent="0.25">
      <c r="A8" t="s">
        <v>8</v>
      </c>
      <c r="B8" s="3">
        <f ca="1">DATE(YEAR(B7)+B4,MONTH(B7),DAY(B7))</f>
        <v>43201</v>
      </c>
      <c r="D8" t="s">
        <v>12</v>
      </c>
      <c r="E8" s="7">
        <f ca="1">-B10*H1</f>
        <v>-1.7954566732079621E-2</v>
      </c>
      <c r="N8">
        <f>N7/(M7*(1+B5/2)^2)</f>
        <v>16.758164635147661</v>
      </c>
    </row>
    <row r="9" spans="1:14" x14ac:dyDescent="0.25">
      <c r="A9" t="s">
        <v>6</v>
      </c>
      <c r="B9">
        <f ca="1">DURATION(B7,B8,B3,B5,2)</f>
        <v>1.8852295068683602</v>
      </c>
      <c r="D9" t="s">
        <v>15</v>
      </c>
      <c r="E9" s="8">
        <f ca="1">E8-E7</f>
        <v>-2.0751839712364328E-4</v>
      </c>
      <c r="J9" t="s">
        <v>22</v>
      </c>
      <c r="N9">
        <f>N8/4</f>
        <v>4.1895411587869154</v>
      </c>
    </row>
    <row r="10" spans="1:14" x14ac:dyDescent="0.25">
      <c r="A10" t="s">
        <v>9</v>
      </c>
      <c r="B10">
        <f ca="1">MDURATION(B7,B8,B3,B5,2)</f>
        <v>1.795456673207962</v>
      </c>
    </row>
    <row r="11" spans="1:14" x14ac:dyDescent="0.25">
      <c r="J11" t="s">
        <v>23</v>
      </c>
      <c r="N11" s="10">
        <f ca="1">(-B10*H1)+(0.5*N9*H1^2)</f>
        <v>-1.7745089674140273E-2</v>
      </c>
    </row>
    <row r="13" spans="1:14" x14ac:dyDescent="0.25">
      <c r="B13" s="9" t="s">
        <v>13</v>
      </c>
      <c r="E13" t="s">
        <v>10</v>
      </c>
      <c r="G13" t="s">
        <v>11</v>
      </c>
      <c r="H13" s="4">
        <v>0.02</v>
      </c>
    </row>
    <row r="14" spans="1:14" x14ac:dyDescent="0.25">
      <c r="A14" t="s">
        <v>0</v>
      </c>
      <c r="B14" s="1">
        <v>100</v>
      </c>
      <c r="D14" t="s">
        <v>0</v>
      </c>
      <c r="E14" s="1">
        <f>B14</f>
        <v>100</v>
      </c>
    </row>
    <row r="15" spans="1:14" x14ac:dyDescent="0.25">
      <c r="A15" t="s">
        <v>1</v>
      </c>
      <c r="B15" s="5">
        <v>8.4000000000000005E-2</v>
      </c>
      <c r="D15" t="s">
        <v>1</v>
      </c>
      <c r="E15" s="5">
        <f>B15</f>
        <v>8.4000000000000005E-2</v>
      </c>
    </row>
    <row r="16" spans="1:14" x14ac:dyDescent="0.25">
      <c r="A16" t="s">
        <v>2</v>
      </c>
      <c r="B16">
        <v>6</v>
      </c>
      <c r="D16" t="s">
        <v>2</v>
      </c>
      <c r="E16">
        <f>B16</f>
        <v>6</v>
      </c>
    </row>
    <row r="17" spans="1:14" x14ac:dyDescent="0.25">
      <c r="A17" t="s">
        <v>3</v>
      </c>
      <c r="B17" s="4">
        <v>0.09</v>
      </c>
      <c r="D17" t="s">
        <v>3</v>
      </c>
      <c r="E17" s="4">
        <f>B17+H13</f>
        <v>0.11</v>
      </c>
    </row>
    <row r="18" spans="1:14" x14ac:dyDescent="0.25">
      <c r="A18" t="s">
        <v>4</v>
      </c>
      <c r="B18" s="2">
        <f>-PV(B17/2,B16*2,(B15/2)*B14,B14)</f>
        <v>97.264425765771804</v>
      </c>
      <c r="D18" t="s">
        <v>4</v>
      </c>
      <c r="E18" s="2">
        <f>-PV(E17/2,E16*2,(E15/2)*E14,E14)</f>
        <v>88.795926796643712</v>
      </c>
    </row>
    <row r="19" spans="1:14" x14ac:dyDescent="0.25">
      <c r="A19" t="s">
        <v>7</v>
      </c>
      <c r="B19" s="3">
        <f ca="1">NOW()</f>
        <v>42471.594237037039</v>
      </c>
      <c r="D19" t="s">
        <v>5</v>
      </c>
      <c r="E19" s="6">
        <f>(E18-B18)/B18</f>
        <v>-8.7066765700355681E-2</v>
      </c>
    </row>
    <row r="20" spans="1:14" x14ac:dyDescent="0.25">
      <c r="A20" t="s">
        <v>8</v>
      </c>
      <c r="B20" s="3">
        <f ca="1">DATE(YEAR(B19)+B16,MONTH(B19),DAY(B19))</f>
        <v>44662</v>
      </c>
      <c r="D20" t="s">
        <v>12</v>
      </c>
      <c r="E20" s="7">
        <f ca="1">-B22*H13</f>
        <v>-9.2141526952255595E-2</v>
      </c>
      <c r="N20" s="4"/>
    </row>
    <row r="21" spans="1:14" x14ac:dyDescent="0.25">
      <c r="A21" t="s">
        <v>6</v>
      </c>
      <c r="B21">
        <f ca="1">DURATION(B19,B20,B15,B17,2)</f>
        <v>4.814394783255354</v>
      </c>
      <c r="D21" t="s">
        <v>15</v>
      </c>
      <c r="E21" s="8">
        <f ca="1">E20-E19</f>
        <v>-5.0747612518999147E-3</v>
      </c>
    </row>
    <row r="22" spans="1:14" x14ac:dyDescent="0.25">
      <c r="A22" t="s">
        <v>9</v>
      </c>
      <c r="B22">
        <f ca="1">MDURATION(B19,B20,B15,B17,2)</f>
        <v>4.6070763476127796</v>
      </c>
    </row>
  </sheetData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Tulane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</dc:creator>
  <cp:lastModifiedBy>wreese</cp:lastModifiedBy>
  <cp:lastPrinted>2011-02-15T21:09:27Z</cp:lastPrinted>
  <dcterms:created xsi:type="dcterms:W3CDTF">2011-01-14T02:28:22Z</dcterms:created>
  <dcterms:modified xsi:type="dcterms:W3CDTF">2016-04-11T19:15:45Z</dcterms:modified>
</cp:coreProperties>
</file>